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711" activeTab="0"/>
  </bookViews>
  <sheets>
    <sheet name="zona agricola" sheetId="1" r:id="rId1"/>
    <sheet name="zona edificabile" sheetId="2" r:id="rId2"/>
    <sheet name="zona agricola (aggiuntiva)" sheetId="3" r:id="rId3"/>
    <sheet name="zona edificabile (aggiuntiva)" sheetId="4" r:id="rId4"/>
    <sheet name="riepilogo" sheetId="5" r:id="rId5"/>
    <sheet name="vam 2006" sheetId="6" r:id="rId6"/>
  </sheets>
  <definedNames>
    <definedName name="_xlnm.Print_Area" localSheetId="0">'zona agricola'!$A$1:$AJ$17</definedName>
    <definedName name="_xlnm.Print_Titles" localSheetId="0">'zona agricola'!$2:$2</definedName>
    <definedName name="_xlnm.Print_Titles" localSheetId="2">'zona agricola (aggiuntiva)'!$2:$2</definedName>
  </definedNames>
  <calcPr fullCalcOnLoad="1"/>
</workbook>
</file>

<file path=xl/sharedStrings.xml><?xml version="1.0" encoding="utf-8"?>
<sst xmlns="http://schemas.openxmlformats.org/spreadsheetml/2006/main" count="749" uniqueCount="214">
  <si>
    <t>N°. D'ordine</t>
  </si>
  <si>
    <t>N°. Intestatari</t>
  </si>
  <si>
    <t>partita catastale</t>
  </si>
  <si>
    <t>COGNOME</t>
  </si>
  <si>
    <t>NOME</t>
  </si>
  <si>
    <t>NOTE</t>
  </si>
  <si>
    <t>PATERNITA'  O STATO CIVILE</t>
  </si>
  <si>
    <t>LUOGO DI NASCITA</t>
  </si>
  <si>
    <t>DATA DI NASCITA</t>
  </si>
  <si>
    <t>CODICE FISCALE</t>
  </si>
  <si>
    <t>INDIRIZZO</t>
  </si>
  <si>
    <t>tel.</t>
  </si>
  <si>
    <t>CAP</t>
  </si>
  <si>
    <t>COMUNE</t>
  </si>
  <si>
    <t>PROVINCIA</t>
  </si>
  <si>
    <t>TITOLO</t>
  </si>
  <si>
    <t>QUOTA</t>
  </si>
  <si>
    <t>COMUNE CENSUARIO</t>
  </si>
  <si>
    <t>Foglio Mappa</t>
  </si>
  <si>
    <t>Particelle</t>
  </si>
  <si>
    <t>Qualità</t>
  </si>
  <si>
    <t>classe</t>
  </si>
  <si>
    <t>ettari</t>
  </si>
  <si>
    <t>are</t>
  </si>
  <si>
    <t>centiare</t>
  </si>
  <si>
    <t>V.A.M.      € .</t>
  </si>
  <si>
    <t>Annotazioni</t>
  </si>
  <si>
    <t xml:space="preserve"> </t>
  </si>
  <si>
    <t>Proprietà</t>
  </si>
  <si>
    <t>Cersosimo</t>
  </si>
  <si>
    <t>ULIVETO</t>
  </si>
  <si>
    <t>VIGNETO</t>
  </si>
  <si>
    <t xml:space="preserve">RICCARDI  </t>
  </si>
  <si>
    <t xml:space="preserve">CAMODECA  </t>
  </si>
  <si>
    <t xml:space="preserve">FERRARA  </t>
  </si>
  <si>
    <t xml:space="preserve">ADDUCCI  </t>
  </si>
  <si>
    <t>GIUSEPPE</t>
  </si>
  <si>
    <t>MARIA</t>
  </si>
  <si>
    <t>ANNA</t>
  </si>
  <si>
    <t>SALVATORE</t>
  </si>
  <si>
    <t>GIOVANNI</t>
  </si>
  <si>
    <t>MARIA DOMENICA</t>
  </si>
  <si>
    <t>ROSALIA</t>
  </si>
  <si>
    <t>GIOVANNA</t>
  </si>
  <si>
    <t>ADELINA</t>
  </si>
  <si>
    <t>TERESA</t>
  </si>
  <si>
    <t>SEM. ARBOR.</t>
  </si>
  <si>
    <t>CMDNNA66B59C539N</t>
  </si>
  <si>
    <t>San Giorgio L.</t>
  </si>
  <si>
    <t>CMDSVT63R14H888E</t>
  </si>
  <si>
    <t>di GIOVANNI mar. RICCARDI</t>
  </si>
  <si>
    <t>fu NICOLA</t>
  </si>
  <si>
    <t>Terranova di P.</t>
  </si>
  <si>
    <t>15/03/1895</t>
  </si>
  <si>
    <t>fu VINCENZO</t>
  </si>
  <si>
    <t>CIRIGLIANO</t>
  </si>
  <si>
    <t>GAETANA</t>
  </si>
  <si>
    <t>CRGGTN69A41I610U</t>
  </si>
  <si>
    <t>RAIMONDI</t>
  </si>
  <si>
    <t>RMNGNN64A23C539R</t>
  </si>
  <si>
    <t>DSNVCN31B55C539T</t>
  </si>
  <si>
    <t>FBNTSN58H52C539J</t>
  </si>
  <si>
    <t>TOTALE INDENNITA'</t>
  </si>
  <si>
    <t>deceduto</t>
  </si>
  <si>
    <t>CERSOSIMO</t>
  </si>
  <si>
    <t>PZ</t>
  </si>
  <si>
    <t>deceduta</t>
  </si>
  <si>
    <t>in Vitarelli Antonio</t>
  </si>
  <si>
    <t>C.da Modarosa</t>
  </si>
  <si>
    <t>349/1460370</t>
  </si>
  <si>
    <t>Via G. Vico n. 6</t>
  </si>
  <si>
    <t>Anticipata occupazione 2/12</t>
  </si>
  <si>
    <t>LAURIA</t>
  </si>
  <si>
    <t>fu Egidio</t>
  </si>
  <si>
    <t>fu Egidio mar Luzzi</t>
  </si>
  <si>
    <t>Danni sulle fasce laterali</t>
  </si>
  <si>
    <t>TOTALE</t>
  </si>
  <si>
    <t>IDENTIFICATIVI  DITTA</t>
  </si>
  <si>
    <t>OCCUPAZIONE</t>
  </si>
  <si>
    <t>VALORE DI MERCATO Euro</t>
  </si>
  <si>
    <t>INDENNITA'</t>
  </si>
  <si>
    <t>OCC. DEFINITIVA</t>
  </si>
  <si>
    <t>OCC. TEMPORANEA</t>
  </si>
  <si>
    <t>N° riferimento piano descrittivo</t>
  </si>
  <si>
    <t>Provincia</t>
  </si>
  <si>
    <t>DESTINAZIONE P.R.G.</t>
  </si>
  <si>
    <t>reddito dom.</t>
  </si>
  <si>
    <t>reddito agrario</t>
  </si>
  <si>
    <t>Definitiva mq.</t>
  </si>
  <si>
    <t>Temporanea mq.</t>
  </si>
  <si>
    <t>indennità base definitiva Euro</t>
  </si>
  <si>
    <t>cessione volontaria art. 45 comma 2 lett. C</t>
  </si>
  <si>
    <t>Incremento per sovrastrutture (da stima)</t>
  </si>
  <si>
    <t>Interessi per anticipata occupazione art. 20 comma 6</t>
  </si>
  <si>
    <t>Indennità Offerta Euro</t>
  </si>
  <si>
    <t>indennità base provvisoria Euro</t>
  </si>
  <si>
    <t>SEMINATIVO</t>
  </si>
  <si>
    <t>PROPRIETARIA</t>
  </si>
  <si>
    <t>SENISE</t>
  </si>
  <si>
    <t>PROPRIETRIO</t>
  </si>
  <si>
    <t>VIA PROGRESSO n. 39</t>
  </si>
  <si>
    <t>IDENTIFICATIVI PARTICELLA</t>
  </si>
  <si>
    <t>PIANO DI ESPROPRIO: RIEPILOGO</t>
  </si>
  <si>
    <t>INDENNITA' DEFINITIVA</t>
  </si>
  <si>
    <t>INDENNITA' TEMPORANEA</t>
  </si>
  <si>
    <t>INDENNITA' TOTALE</t>
  </si>
  <si>
    <t>Importo €</t>
  </si>
  <si>
    <t>ZONA AGRICOLA</t>
  </si>
  <si>
    <t>ZONA EDIFICABILE</t>
  </si>
  <si>
    <t>SOMMANO LE INDENNITA'</t>
  </si>
  <si>
    <t>TOTALE COSTI ESPROPRI</t>
  </si>
  <si>
    <t>CERSOSIMO 56/B</t>
  </si>
  <si>
    <t>Lavori di adeguamento funzionale e completamento della rete fognante comunale</t>
  </si>
  <si>
    <t>Seminativo</t>
  </si>
  <si>
    <t>Seminativo Arborato</t>
  </si>
  <si>
    <t>Seminativo irriguo</t>
  </si>
  <si>
    <t>Seminativo arborato irriguo</t>
  </si>
  <si>
    <t>Orto irriguo</t>
  </si>
  <si>
    <t>Vigneto</t>
  </si>
  <si>
    <t>Vigneto - Uliveto</t>
  </si>
  <si>
    <t>Castagneto da frutto</t>
  </si>
  <si>
    <t>Querceto</t>
  </si>
  <si>
    <t>Pascolo</t>
  </si>
  <si>
    <t>Bosco alto fusto</t>
  </si>
  <si>
    <t>Uliveto</t>
  </si>
  <si>
    <t>CERSOSIMO (56/B)</t>
  </si>
  <si>
    <t xml:space="preserve">Lavori di adeguamento funzionale  completamento  </t>
  </si>
  <si>
    <t>della rete fognante comunale</t>
  </si>
  <si>
    <t>Frutteto</t>
  </si>
  <si>
    <t>Frutteto irriguo</t>
  </si>
  <si>
    <t>Vigneto alto intelaiato</t>
  </si>
  <si>
    <t>Canneto</t>
  </si>
  <si>
    <t>Pascolo arborato</t>
  </si>
  <si>
    <t>Pascolo cespugliato</t>
  </si>
  <si>
    <t>Incolto produttivo</t>
  </si>
  <si>
    <t xml:space="preserve">SPESE PER PROCEDURE ESPROPRIATIVE </t>
  </si>
  <si>
    <t xml:space="preserve">F1-F5 </t>
  </si>
  <si>
    <t>16b</t>
  </si>
  <si>
    <t>16a</t>
  </si>
  <si>
    <t>C1A</t>
  </si>
  <si>
    <t>16c</t>
  </si>
  <si>
    <t>Senise</t>
  </si>
  <si>
    <t>Via Progresso n. 39</t>
  </si>
  <si>
    <t>0973/94176</t>
  </si>
  <si>
    <t>Occupazione Temporanea mq.</t>
  </si>
  <si>
    <t>Occupazione Definitiva mq.</t>
  </si>
  <si>
    <t>Totale</t>
  </si>
  <si>
    <t>IDENTIFICATIVI PROPRIETARI</t>
  </si>
  <si>
    <t>IDENTIFICATIVI PARTICELLE</t>
  </si>
  <si>
    <t>OCCUPAZIONI</t>
  </si>
  <si>
    <t>OCCUPAZIONE DEFINITIVA</t>
  </si>
  <si>
    <t xml:space="preserve">Cessione Volontaria </t>
  </si>
  <si>
    <t xml:space="preserve">Indennità base provvisoria </t>
  </si>
  <si>
    <t>Cessione Volontaria</t>
  </si>
  <si>
    <t>17b</t>
  </si>
  <si>
    <t>17a</t>
  </si>
  <si>
    <t xml:space="preserve">C167 </t>
  </si>
  <si>
    <t>C167</t>
  </si>
  <si>
    <t>OCCUP. TEMPORANEA</t>
  </si>
  <si>
    <t>16d</t>
  </si>
  <si>
    <t>17c</t>
  </si>
  <si>
    <t>15a</t>
  </si>
  <si>
    <t>BELLITTI</t>
  </si>
  <si>
    <t>ENRICO GIOVANNI</t>
  </si>
  <si>
    <t>FERRARA</t>
  </si>
  <si>
    <t>RICCARDI</t>
  </si>
  <si>
    <t>ZONA AGRICOLA (aggiuntiva)</t>
  </si>
  <si>
    <t>ZONA EDIFICABILE (aggiuntiva)</t>
  </si>
  <si>
    <t>27/12/1894</t>
  </si>
  <si>
    <t>PROPRIETARIO</t>
  </si>
  <si>
    <t>SEMIN. ARB.</t>
  </si>
  <si>
    <t>di Giovani mar Riccardi</t>
  </si>
  <si>
    <t>F2</t>
  </si>
  <si>
    <t>fu Nicola</t>
  </si>
  <si>
    <t>TERRANOVA DI POLLINO</t>
  </si>
  <si>
    <t>Indennizzi per danni su fasce laterali (da stima)</t>
  </si>
  <si>
    <t>n. 9 particelle x € 800,00 =</t>
  </si>
  <si>
    <t>12a</t>
  </si>
  <si>
    <t>13a</t>
  </si>
  <si>
    <t>Via Pitagora n. 10</t>
  </si>
  <si>
    <t>1-2</t>
  </si>
  <si>
    <t>RICCIARDI</t>
  </si>
  <si>
    <t>GUIDO ANTONIO</t>
  </si>
  <si>
    <t>proprietario</t>
  </si>
  <si>
    <t>RCCGNT31R24C539W</t>
  </si>
  <si>
    <t>Via V. Emanuele n. 30</t>
  </si>
  <si>
    <t>SOLITO</t>
  </si>
  <si>
    <t>MARIO</t>
  </si>
  <si>
    <t>SLTMRA44A16C539W</t>
  </si>
  <si>
    <t>1-2-3</t>
  </si>
  <si>
    <t>LUZZI</t>
  </si>
  <si>
    <t>MARCELLO</t>
  </si>
  <si>
    <t>LZZMCL68A09C539I</t>
  </si>
  <si>
    <t>Via Progresso n. 34</t>
  </si>
  <si>
    <t>a</t>
  </si>
  <si>
    <t>FILOMENO</t>
  </si>
  <si>
    <t>DOMENICO ANTONIO</t>
  </si>
  <si>
    <t>procuratore Bellitti Mariangela nata a Cersosimo il 21/02/1927</t>
  </si>
  <si>
    <t>FLMDNC53A07C539K</t>
  </si>
  <si>
    <t>VIA F. LA FRANCESCA n. 14</t>
  </si>
  <si>
    <t>SALERNO</t>
  </si>
  <si>
    <t>SA</t>
  </si>
  <si>
    <t>DONADIO</t>
  </si>
  <si>
    <t>DNDMRA64C10C539I</t>
  </si>
  <si>
    <t>VIA F.LLI BANDIERA n. 5</t>
  </si>
  <si>
    <t>MARIANGELA</t>
  </si>
  <si>
    <t>BLLMNG27B61C539G</t>
  </si>
  <si>
    <t>VINCENZO</t>
  </si>
  <si>
    <t>San Paolo Albanese</t>
  </si>
  <si>
    <t>CMDVCN35T21B906Y</t>
  </si>
  <si>
    <t>Via A. Milano n. 4</t>
  </si>
  <si>
    <t>0973/94079</t>
  </si>
  <si>
    <r>
      <t xml:space="preserve">V.A.M. ANNO 2006 </t>
    </r>
    <r>
      <rPr>
        <i/>
        <sz val="10"/>
        <rFont val="Arial"/>
        <family val="2"/>
      </rPr>
      <t>(bollettino Regione Basilicata n. 27 del 16/06/2007)</t>
    </r>
  </si>
  <si>
    <t>VALORI AGRICOLI MEDI PER TIPO DI COLTURA REGIONE AGRARIA N° 13                               Provincia di Potenza              Anno di riferimento 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</si>
</sst>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#\ ???/???"/>
    <numFmt numFmtId="166" formatCode="0.000"/>
    <numFmt numFmtId="167" formatCode="&quot;€&quot;\ #,##0.00"/>
    <numFmt numFmtId="168" formatCode="_-[$€-2]\ * #,##0.00_-;\-[$€-2]\ * #,##0.00_-;_-[$€-2]\ * &quot;-&quot;??_-;_-@_-"/>
    <numFmt numFmtId="169" formatCode="_-[$€-2]\ * #,##0.00_-;\-[$€-2]\ * #,##0.00_-;_-[$€-2]\ * &quot;-&quot;??_-"/>
  </numFmts>
  <fonts count="23">
    <font>
      <sz val="10"/>
      <name val="Arial"/>
      <family val="0"/>
    </font>
    <font>
      <sz val="10"/>
      <color indexed="53"/>
      <name val="MS Sans Serif"/>
      <family val="0"/>
    </font>
    <font>
      <sz val="7.5"/>
      <name val="MS Sans Serif"/>
      <family val="0"/>
    </font>
    <font>
      <sz val="8.5"/>
      <name val="MS Sans Serif"/>
      <family val="2"/>
    </font>
    <font>
      <b/>
      <sz val="10"/>
      <name val="Times New Roman"/>
      <family val="1"/>
    </font>
    <font>
      <sz val="7.5"/>
      <name val="Times New Roman"/>
      <family val="1"/>
    </font>
    <font>
      <sz val="8"/>
      <name val="Arial"/>
      <family val="0"/>
    </font>
    <font>
      <sz val="10"/>
      <name val="MS Sans Serif"/>
      <family val="2"/>
    </font>
    <font>
      <b/>
      <sz val="10"/>
      <name val="Britannic Bold"/>
      <family val="0"/>
    </font>
    <font>
      <b/>
      <sz val="8.5"/>
      <name val="MS Sans Serif"/>
      <family val="2"/>
    </font>
    <font>
      <b/>
      <sz val="7.5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10"/>
      <color indexed="53"/>
      <name val="Britannic Bold"/>
      <family val="0"/>
    </font>
    <font>
      <b/>
      <sz val="8.5"/>
      <color indexed="53"/>
      <name val="MS Sans Serif"/>
      <family val="2"/>
    </font>
    <font>
      <b/>
      <sz val="10"/>
      <name val="MS Sans Serif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dotted"/>
      <bottom style="dashed"/>
    </border>
    <border>
      <left style="dotted"/>
      <right style="dotted"/>
      <top style="dotted"/>
      <bottom style="dashed"/>
    </border>
    <border>
      <left style="dotted"/>
      <right style="thin"/>
      <top style="dotted"/>
      <bottom style="dashed"/>
    </border>
    <border>
      <left style="thin"/>
      <right style="medium"/>
      <top style="dotted"/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dotted"/>
      <bottom style="dashed"/>
    </border>
    <border>
      <left style="thin"/>
      <right style="dotted"/>
      <top style="dotted"/>
      <bottom style="dash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medium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otted"/>
      <top style="thin"/>
      <bottom style="dashed"/>
    </border>
    <border>
      <left style="dotted"/>
      <right style="dotted"/>
      <top style="thin"/>
      <bottom style="dashed"/>
    </border>
    <border>
      <left style="dotted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medium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dashed"/>
    </border>
    <border>
      <left style="medium"/>
      <right style="medium"/>
      <top style="dotted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left" vertical="center"/>
      <protection locked="0"/>
    </xf>
    <xf numFmtId="164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" fontId="5" fillId="2" borderId="22" xfId="0" applyNumberFormat="1" applyFont="1" applyFill="1" applyBorder="1" applyAlignment="1">
      <alignment horizontal="center" vertical="center"/>
    </xf>
    <xf numFmtId="166" fontId="5" fillId="2" borderId="2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165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 applyProtection="1">
      <alignment horizontal="center" vertical="center" textRotation="90" wrapText="1"/>
      <protection/>
    </xf>
    <xf numFmtId="0" fontId="7" fillId="3" borderId="29" xfId="0" applyFont="1" applyFill="1" applyBorder="1" applyAlignment="1" applyProtection="1">
      <alignment horizontal="center" vertical="center" textRotation="90" wrapText="1"/>
      <protection/>
    </xf>
    <xf numFmtId="0" fontId="8" fillId="3" borderId="30" xfId="0" applyFont="1" applyFill="1" applyBorder="1" applyAlignment="1" applyProtection="1">
      <alignment horizontal="center" vertical="center" wrapText="1"/>
      <protection/>
    </xf>
    <xf numFmtId="0" fontId="8" fillId="3" borderId="29" xfId="0" applyFont="1" applyFill="1" applyBorder="1" applyAlignment="1" applyProtection="1">
      <alignment horizontal="center" vertical="center" wrapText="1"/>
      <protection/>
    </xf>
    <xf numFmtId="164" fontId="8" fillId="3" borderId="30" xfId="0" applyNumberFormat="1" applyFont="1" applyFill="1" applyBorder="1" applyAlignment="1" applyProtection="1">
      <alignment horizontal="center" vertical="center" wrapText="1"/>
      <protection/>
    </xf>
    <xf numFmtId="165" fontId="8" fillId="3" borderId="30" xfId="0" applyNumberFormat="1" applyFont="1" applyFill="1" applyBorder="1" applyAlignment="1" applyProtection="1">
      <alignment horizontal="center" vertical="center" textRotation="90" wrapText="1"/>
      <protection/>
    </xf>
    <xf numFmtId="0" fontId="8" fillId="3" borderId="30" xfId="0" applyFont="1" applyFill="1" applyBorder="1" applyAlignment="1" applyProtection="1">
      <alignment horizontal="center" vertical="center" textRotation="90" wrapText="1"/>
      <protection/>
    </xf>
    <xf numFmtId="0" fontId="7" fillId="3" borderId="30" xfId="0" applyFont="1" applyFill="1" applyBorder="1" applyAlignment="1" applyProtection="1">
      <alignment horizontal="center" vertical="center" textRotation="90" wrapText="1"/>
      <protection/>
    </xf>
    <xf numFmtId="0" fontId="7" fillId="3" borderId="31" xfId="0" applyFont="1" applyFill="1" applyBorder="1" applyAlignment="1" applyProtection="1">
      <alignment horizontal="center" vertical="center" textRotation="90" wrapText="1"/>
      <protection/>
    </xf>
    <xf numFmtId="0" fontId="9" fillId="3" borderId="30" xfId="0" applyFont="1" applyFill="1" applyBorder="1" applyAlignment="1" applyProtection="1">
      <alignment horizontal="center" vertical="center" textRotation="90" wrapText="1"/>
      <protection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164" fontId="2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165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1" fontId="5" fillId="2" borderId="33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2" fontId="10" fillId="2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164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 applyProtection="1">
      <alignment horizontal="left" vertical="center"/>
      <protection locked="0"/>
    </xf>
    <xf numFmtId="164" fontId="2" fillId="2" borderId="38" xfId="0" applyNumberFormat="1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165" fontId="2" fillId="2" borderId="38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164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165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47" xfId="0" applyNumberFormat="1" applyFont="1" applyFill="1" applyBorder="1" applyAlignment="1">
      <alignment horizontal="center" vertical="center"/>
    </xf>
    <xf numFmtId="2" fontId="10" fillId="2" borderId="27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" fillId="3" borderId="28" xfId="0" applyFont="1" applyFill="1" applyBorder="1" applyAlignment="1" applyProtection="1">
      <alignment horizontal="center" vertical="center" textRotation="90" wrapText="1"/>
      <protection/>
    </xf>
    <xf numFmtId="0" fontId="1" fillId="3" borderId="29" xfId="0" applyFont="1" applyFill="1" applyBorder="1" applyAlignment="1" applyProtection="1">
      <alignment horizontal="center" vertical="center" textRotation="90" wrapText="1"/>
      <protection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3" borderId="29" xfId="0" applyFont="1" applyFill="1" applyBorder="1" applyAlignment="1" applyProtection="1">
      <alignment horizontal="center" vertical="center" wrapText="1"/>
      <protection/>
    </xf>
    <xf numFmtId="164" fontId="13" fillId="3" borderId="30" xfId="0" applyNumberFormat="1" applyFont="1" applyFill="1" applyBorder="1" applyAlignment="1" applyProtection="1">
      <alignment horizontal="center" vertical="center" wrapText="1"/>
      <protection/>
    </xf>
    <xf numFmtId="0" fontId="13" fillId="3" borderId="30" xfId="0" applyFont="1" applyFill="1" applyBorder="1" applyAlignment="1" applyProtection="1">
      <alignment horizontal="center" vertical="center" textRotation="90" wrapText="1"/>
      <protection/>
    </xf>
    <xf numFmtId="165" fontId="13" fillId="3" borderId="48" xfId="0" applyNumberFormat="1" applyFont="1" applyFill="1" applyBorder="1" applyAlignment="1" applyProtection="1">
      <alignment horizontal="center" vertical="center" textRotation="90" wrapText="1"/>
      <protection/>
    </xf>
    <xf numFmtId="165" fontId="13" fillId="3" borderId="28" xfId="0" applyNumberFormat="1" applyFont="1" applyFill="1" applyBorder="1" applyAlignment="1" applyProtection="1">
      <alignment horizontal="center" vertical="center" textRotation="90" wrapText="1"/>
      <protection/>
    </xf>
    <xf numFmtId="0" fontId="1" fillId="3" borderId="30" xfId="0" applyFont="1" applyFill="1" applyBorder="1" applyAlignment="1" applyProtection="1">
      <alignment horizontal="center" vertical="center" textRotation="90" wrapText="1"/>
      <protection/>
    </xf>
    <xf numFmtId="0" fontId="1" fillId="3" borderId="31" xfId="0" applyFont="1" applyFill="1" applyBorder="1" applyAlignment="1" applyProtection="1">
      <alignment horizontal="center" vertical="center" textRotation="90" wrapText="1"/>
      <protection/>
    </xf>
    <xf numFmtId="0" fontId="1" fillId="3" borderId="49" xfId="0" applyFont="1" applyFill="1" applyBorder="1" applyAlignment="1" applyProtection="1">
      <alignment horizontal="center" vertical="center" textRotation="90" wrapText="1"/>
      <protection/>
    </xf>
    <xf numFmtId="0" fontId="14" fillId="3" borderId="28" xfId="0" applyFont="1" applyFill="1" applyBorder="1" applyAlignment="1" applyProtection="1">
      <alignment horizontal="center" vertical="center" textRotation="90" wrapText="1"/>
      <protection/>
    </xf>
    <xf numFmtId="0" fontId="14" fillId="3" borderId="30" xfId="0" applyFont="1" applyFill="1" applyBorder="1" applyAlignment="1" applyProtection="1">
      <alignment horizontal="center" vertical="center" textRotation="90" wrapText="1"/>
      <protection/>
    </xf>
    <xf numFmtId="0" fontId="14" fillId="3" borderId="31" xfId="0" applyFont="1" applyFill="1" applyBorder="1" applyAlignment="1" applyProtection="1">
      <alignment horizontal="center" vertical="center" textRotation="90" wrapText="1"/>
      <protection/>
    </xf>
    <xf numFmtId="0" fontId="14" fillId="3" borderId="29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164" fontId="2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165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166" fontId="5" fillId="0" borderId="57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2" fillId="2" borderId="59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/>
    </xf>
    <xf numFmtId="166" fontId="5" fillId="2" borderId="60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left" vertical="center"/>
      <protection locked="0"/>
    </xf>
    <xf numFmtId="164" fontId="2" fillId="2" borderId="50" xfId="0" applyNumberFormat="1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 wrapText="1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2" fillId="2" borderId="50" xfId="0" applyFont="1" applyFill="1" applyBorder="1" applyAlignment="1" applyProtection="1">
      <alignment horizontal="center" vertical="center" wrapText="1"/>
      <protection locked="0"/>
    </xf>
    <xf numFmtId="165" fontId="2" fillId="2" borderId="54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/>
    </xf>
    <xf numFmtId="1" fontId="5" fillId="2" borderId="50" xfId="0" applyNumberFormat="1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166" fontId="5" fillId="2" borderId="57" xfId="0" applyNumberFormat="1" applyFont="1" applyFill="1" applyBorder="1" applyAlignment="1">
      <alignment horizontal="center" vertical="center"/>
    </xf>
    <xf numFmtId="2" fontId="5" fillId="2" borderId="50" xfId="0" applyNumberFormat="1" applyFont="1" applyFill="1" applyBorder="1" applyAlignment="1">
      <alignment horizontal="center" vertical="center"/>
    </xf>
    <xf numFmtId="2" fontId="5" fillId="2" borderId="58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59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166" fontId="5" fillId="0" borderId="60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5" fillId="0" borderId="50" xfId="0" applyNumberFormat="1" applyFont="1" applyFill="1" applyBorder="1" applyAlignment="1">
      <alignment horizontal="center" vertical="center"/>
    </xf>
    <xf numFmtId="2" fontId="5" fillId="0" borderId="58" xfId="0" applyNumberFormat="1" applyFont="1" applyFill="1" applyBorder="1" applyAlignment="1">
      <alignment horizontal="center" vertical="center"/>
    </xf>
    <xf numFmtId="0" fontId="5" fillId="0" borderId="61" xfId="0" applyNumberFormat="1" applyFont="1" applyFill="1" applyBorder="1" applyAlignment="1">
      <alignment horizontal="center" vertical="center"/>
    </xf>
    <xf numFmtId="0" fontId="15" fillId="2" borderId="55" xfId="0" applyFont="1" applyFill="1" applyBorder="1" applyAlignment="1" applyProtection="1">
      <alignment horizontal="center" vertical="center"/>
      <protection locked="0"/>
    </xf>
    <xf numFmtId="0" fontId="15" fillId="0" borderId="55" xfId="0" applyFont="1" applyFill="1" applyBorder="1" applyAlignment="1" applyProtection="1">
      <alignment horizontal="center" vertical="center"/>
      <protection locked="0"/>
    </xf>
    <xf numFmtId="2" fontId="5" fillId="2" borderId="61" xfId="0" applyNumberFormat="1" applyFont="1" applyFill="1" applyBorder="1" applyAlignment="1">
      <alignment horizontal="center" vertical="center"/>
    </xf>
    <xf numFmtId="2" fontId="5" fillId="2" borderId="56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2" fontId="5" fillId="0" borderId="6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63" xfId="0" applyFont="1" applyBorder="1" applyAlignment="1">
      <alignment horizontal="center"/>
    </xf>
    <xf numFmtId="0" fontId="18" fillId="0" borderId="63" xfId="0" applyFont="1" applyBorder="1" applyAlignment="1">
      <alignment/>
    </xf>
    <xf numFmtId="0" fontId="19" fillId="0" borderId="0" xfId="0" applyFont="1" applyAlignment="1">
      <alignment/>
    </xf>
    <xf numFmtId="0" fontId="20" fillId="0" borderId="39" xfId="0" applyFont="1" applyBorder="1" applyAlignment="1">
      <alignment/>
    </xf>
    <xf numFmtId="0" fontId="20" fillId="0" borderId="39" xfId="0" applyFont="1" applyBorder="1" applyAlignment="1">
      <alignment horizontal="center"/>
    </xf>
    <xf numFmtId="0" fontId="19" fillId="0" borderId="10" xfId="0" applyFont="1" applyBorder="1" applyAlignment="1">
      <alignment/>
    </xf>
    <xf numFmtId="167" fontId="19" fillId="0" borderId="10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67" fontId="18" fillId="0" borderId="10" xfId="0" applyNumberFormat="1" applyFont="1" applyBorder="1" applyAlignment="1">
      <alignment horizontal="center"/>
    </xf>
    <xf numFmtId="167" fontId="18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167" fontId="16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168" fontId="0" fillId="0" borderId="64" xfId="15" applyNumberFormat="1" applyBorder="1" applyAlignment="1">
      <alignment vertical="center" wrapText="1"/>
    </xf>
    <xf numFmtId="0" fontId="0" fillId="4" borderId="65" xfId="0" applyFill="1" applyBorder="1" applyAlignment="1">
      <alignment/>
    </xf>
    <xf numFmtId="169" fontId="0" fillId="0" borderId="66" xfId="15" applyBorder="1" applyAlignment="1">
      <alignment vertical="center" wrapText="1"/>
    </xf>
    <xf numFmtId="0" fontId="0" fillId="0" borderId="65" xfId="0" applyFill="1" applyBorder="1" applyAlignment="1">
      <alignment/>
    </xf>
    <xf numFmtId="169" fontId="0" fillId="0" borderId="66" xfId="15" applyFont="1" applyBorder="1" applyAlignment="1">
      <alignment vertical="center" wrapText="1"/>
    </xf>
    <xf numFmtId="0" fontId="0" fillId="4" borderId="67" xfId="0" applyFill="1" applyBorder="1" applyAlignment="1">
      <alignment/>
    </xf>
    <xf numFmtId="169" fontId="0" fillId="0" borderId="68" xfId="15" applyBorder="1" applyAlignment="1">
      <alignment vertical="center" wrapText="1"/>
    </xf>
    <xf numFmtId="166" fontId="5" fillId="0" borderId="69" xfId="0" applyNumberFormat="1" applyFont="1" applyFill="1" applyBorder="1" applyAlignment="1">
      <alignment horizontal="center" vertical="center"/>
    </xf>
    <xf numFmtId="2" fontId="5" fillId="0" borderId="55" xfId="0" applyNumberFormat="1" applyFont="1" applyFill="1" applyBorder="1" applyAlignment="1">
      <alignment horizontal="center" vertical="center"/>
    </xf>
    <xf numFmtId="0" fontId="7" fillId="3" borderId="48" xfId="0" applyFont="1" applyFill="1" applyBorder="1" applyAlignment="1" applyProtection="1">
      <alignment horizontal="center" vertical="center" textRotation="90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4" fillId="2" borderId="70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166" fontId="5" fillId="2" borderId="50" xfId="0" applyNumberFormat="1" applyFont="1" applyFill="1" applyBorder="1" applyAlignment="1">
      <alignment horizontal="center" vertical="center"/>
    </xf>
    <xf numFmtId="166" fontId="5" fillId="0" borderId="50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2" fontId="10" fillId="0" borderId="62" xfId="0" applyNumberFormat="1" applyFont="1" applyFill="1" applyBorder="1" applyAlignment="1">
      <alignment horizontal="center" vertical="center"/>
    </xf>
    <xf numFmtId="166" fontId="10" fillId="0" borderId="69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5" fillId="2" borderId="55" xfId="0" applyNumberFormat="1" applyFont="1" applyFill="1" applyBorder="1" applyAlignment="1">
      <alignment horizontal="center" vertical="center"/>
    </xf>
    <xf numFmtId="166" fontId="10" fillId="0" borderId="62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2" fontId="5" fillId="0" borderId="39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1" fontId="5" fillId="0" borderId="76" xfId="0" applyNumberFormat="1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75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1" fontId="5" fillId="2" borderId="76" xfId="0" applyNumberFormat="1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2" fontId="5" fillId="2" borderId="39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2" fontId="5" fillId="2" borderId="34" xfId="0" applyNumberFormat="1" applyFont="1" applyFill="1" applyBorder="1" applyAlignment="1">
      <alignment horizontal="center" vertical="center"/>
    </xf>
    <xf numFmtId="2" fontId="10" fillId="2" borderId="34" xfId="0" applyNumberFormat="1" applyFont="1" applyFill="1" applyBorder="1" applyAlignment="1">
      <alignment horizontal="center" vertical="center"/>
    </xf>
    <xf numFmtId="2" fontId="10" fillId="0" borderId="78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165" fontId="2" fillId="0" borderId="5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165" fontId="2" fillId="2" borderId="50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165" fontId="2" fillId="0" borderId="8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2" fontId="5" fillId="0" borderId="81" xfId="0" applyNumberFormat="1" applyFont="1" applyFill="1" applyBorder="1" applyAlignment="1">
      <alignment horizontal="center" vertical="center"/>
    </xf>
    <xf numFmtId="2" fontId="5" fillId="0" borderId="38" xfId="0" applyNumberFormat="1" applyFont="1" applyFill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  <xf numFmtId="0" fontId="15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 applyProtection="1">
      <alignment horizontal="left" vertical="center"/>
      <protection locked="0"/>
    </xf>
    <xf numFmtId="164" fontId="2" fillId="0" borderId="83" xfId="0" applyNumberFormat="1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 wrapText="1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 wrapText="1"/>
      <protection locked="0"/>
    </xf>
    <xf numFmtId="0" fontId="2" fillId="0" borderId="83" xfId="0" applyFont="1" applyFill="1" applyBorder="1" applyAlignment="1" applyProtection="1">
      <alignment horizontal="center" vertical="center" wrapText="1"/>
      <protection locked="0"/>
    </xf>
    <xf numFmtId="165" fontId="2" fillId="0" borderId="87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3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/>
    </xf>
    <xf numFmtId="1" fontId="5" fillId="0" borderId="83" xfId="0" applyNumberFormat="1" applyFont="1" applyFill="1" applyBorder="1" applyAlignment="1">
      <alignment horizontal="center" vertical="center"/>
    </xf>
    <xf numFmtId="2" fontId="5" fillId="0" borderId="88" xfId="0" applyNumberFormat="1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166" fontId="5" fillId="0" borderId="89" xfId="0" applyNumberFormat="1" applyFont="1" applyFill="1" applyBorder="1" applyAlignment="1">
      <alignment horizontal="center" vertical="center"/>
    </xf>
    <xf numFmtId="2" fontId="5" fillId="0" borderId="83" xfId="0" applyNumberFormat="1" applyFont="1" applyFill="1" applyBorder="1" applyAlignment="1">
      <alignment horizontal="center" vertical="center"/>
    </xf>
    <xf numFmtId="2" fontId="5" fillId="0" borderId="78" xfId="0" applyNumberFormat="1" applyFont="1" applyFill="1" applyBorder="1" applyAlignment="1">
      <alignment horizontal="center" vertical="center"/>
    </xf>
    <xf numFmtId="2" fontId="5" fillId="0" borderId="90" xfId="0" applyNumberFormat="1" applyFont="1" applyFill="1" applyBorder="1" applyAlignment="1">
      <alignment horizontal="center" vertical="center"/>
    </xf>
    <xf numFmtId="2" fontId="10" fillId="2" borderId="78" xfId="0" applyNumberFormat="1" applyFont="1" applyFill="1" applyBorder="1" applyAlignment="1">
      <alignment horizontal="center" vertical="center"/>
    </xf>
    <xf numFmtId="2" fontId="10" fillId="2" borderId="91" xfId="0" applyNumberFormat="1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2" fontId="5" fillId="2" borderId="81" xfId="0" applyNumberFormat="1" applyFont="1" applyFill="1" applyBorder="1" applyAlignment="1">
      <alignment horizontal="center" vertical="center"/>
    </xf>
    <xf numFmtId="0" fontId="15" fillId="2" borderId="40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left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165" fontId="2" fillId="2" borderId="80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1" fontId="5" fillId="2" borderId="38" xfId="0" applyNumberFormat="1" applyFont="1" applyFill="1" applyBorder="1" applyAlignment="1">
      <alignment horizontal="center" vertical="center"/>
    </xf>
    <xf numFmtId="2" fontId="5" fillId="2" borderId="38" xfId="0" applyNumberFormat="1" applyFont="1" applyFill="1" applyBorder="1" applyAlignment="1">
      <alignment horizontal="center" vertical="center"/>
    </xf>
    <xf numFmtId="2" fontId="5" fillId="2" borderId="44" xfId="0" applyNumberFormat="1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166" fontId="5" fillId="2" borderId="92" xfId="0" applyNumberFormat="1" applyFont="1" applyFill="1" applyBorder="1" applyAlignment="1">
      <alignment horizontal="center" vertical="center"/>
    </xf>
    <xf numFmtId="2" fontId="5" fillId="2" borderId="33" xfId="0" applyNumberFormat="1" applyFont="1" applyFill="1" applyBorder="1" applyAlignment="1">
      <alignment horizontal="center" vertical="center"/>
    </xf>
    <xf numFmtId="2" fontId="5" fillId="2" borderId="37" xfId="0" applyNumberFormat="1" applyFont="1" applyFill="1" applyBorder="1" applyAlignment="1">
      <alignment horizontal="center" vertical="center"/>
    </xf>
    <xf numFmtId="0" fontId="7" fillId="0" borderId="93" xfId="0" applyFont="1" applyFill="1" applyBorder="1" applyAlignment="1" applyProtection="1">
      <alignment horizontal="center" vertical="center" wrapText="1"/>
      <protection locked="0"/>
    </xf>
    <xf numFmtId="0" fontId="7" fillId="0" borderId="94" xfId="0" applyFont="1" applyFill="1" applyBorder="1" applyAlignment="1" applyProtection="1">
      <alignment horizontal="center" vertical="center" wrapText="1"/>
      <protection locked="0"/>
    </xf>
    <xf numFmtId="0" fontId="7" fillId="0" borderId="95" xfId="0" applyFont="1" applyFill="1" applyBorder="1" applyAlignment="1" applyProtection="1">
      <alignment horizontal="center" vertical="center" wrapText="1"/>
      <protection locked="0"/>
    </xf>
    <xf numFmtId="0" fontId="4" fillId="0" borderId="96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18" fillId="0" borderId="97" xfId="0" applyFont="1" applyBorder="1" applyAlignment="1">
      <alignment horizontal="center"/>
    </xf>
    <xf numFmtId="0" fontId="18" fillId="0" borderId="98" xfId="0" applyFont="1" applyBorder="1" applyAlignment="1">
      <alignment horizontal="center"/>
    </xf>
    <xf numFmtId="0" fontId="18" fillId="0" borderId="99" xfId="0" applyFont="1" applyBorder="1" applyAlignment="1">
      <alignment horizontal="center"/>
    </xf>
    <xf numFmtId="0" fontId="20" fillId="0" borderId="97" xfId="0" applyFont="1" applyBorder="1" applyAlignment="1">
      <alignment horizontal="center"/>
    </xf>
    <xf numFmtId="0" fontId="20" fillId="0" borderId="9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3" borderId="97" xfId="0" applyFont="1" applyFill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1" fillId="3" borderId="101" xfId="0" applyFont="1" applyFill="1" applyBorder="1" applyAlignment="1">
      <alignment horizontal="center" vertical="center"/>
    </xf>
    <xf numFmtId="0" fontId="11" fillId="3" borderId="102" xfId="0" applyFont="1" applyFill="1" applyBorder="1" applyAlignment="1">
      <alignment horizontal="center" vertical="center"/>
    </xf>
    <xf numFmtId="0" fontId="11" fillId="3" borderId="103" xfId="0" applyFont="1" applyFill="1" applyBorder="1" applyAlignment="1">
      <alignment horizontal="center" vertical="center"/>
    </xf>
    <xf numFmtId="0" fontId="11" fillId="3" borderId="104" xfId="0" applyFont="1" applyFill="1" applyBorder="1" applyAlignment="1">
      <alignment horizontal="center" vertical="center"/>
    </xf>
    <xf numFmtId="0" fontId="11" fillId="3" borderId="105" xfId="0" applyFont="1" applyFill="1" applyBorder="1" applyAlignment="1">
      <alignment horizontal="center" vertical="center"/>
    </xf>
    <xf numFmtId="0" fontId="11" fillId="3" borderId="106" xfId="0" applyFont="1" applyFill="1" applyBorder="1" applyAlignment="1">
      <alignment horizontal="center" vertical="center"/>
    </xf>
    <xf numFmtId="0" fontId="11" fillId="3" borderId="101" xfId="0" applyFont="1" applyFill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6" fillId="3" borderId="101" xfId="0" applyFont="1" applyFill="1" applyBorder="1" applyAlignment="1">
      <alignment horizontal="center" vertical="center"/>
    </xf>
    <xf numFmtId="0" fontId="6" fillId="3" borderId="103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106" xfId="0" applyFont="1" applyFill="1" applyBorder="1" applyAlignment="1">
      <alignment horizontal="center" vertical="center"/>
    </xf>
    <xf numFmtId="0" fontId="0" fillId="3" borderId="107" xfId="0" applyFont="1" applyFill="1" applyBorder="1" applyAlignment="1">
      <alignment horizontal="center" vertical="center" wrapText="1"/>
    </xf>
    <xf numFmtId="0" fontId="0" fillId="3" borderId="108" xfId="0" applyFont="1" applyFill="1" applyBorder="1" applyAlignment="1">
      <alignment horizontal="center" vertical="center" wrapText="1"/>
    </xf>
    <xf numFmtId="0" fontId="0" fillId="3" borderId="109" xfId="0" applyFont="1" applyFill="1" applyBorder="1" applyAlignment="1">
      <alignment horizontal="center" vertical="center" wrapText="1"/>
    </xf>
    <xf numFmtId="167" fontId="18" fillId="0" borderId="70" xfId="0" applyNumberFormat="1" applyFont="1" applyBorder="1" applyAlignment="1">
      <alignment horizontal="center"/>
    </xf>
    <xf numFmtId="167" fontId="18" fillId="0" borderId="9" xfId="0" applyNumberFormat="1" applyFont="1" applyBorder="1" applyAlignment="1">
      <alignment horizontal="center"/>
    </xf>
    <xf numFmtId="0" fontId="16" fillId="0" borderId="70" xfId="0" applyFont="1" applyBorder="1" applyAlignment="1">
      <alignment horizontal="center" wrapText="1"/>
    </xf>
    <xf numFmtId="0" fontId="16" fillId="0" borderId="100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0" fillId="0" borderId="64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10" xfId="0" applyFont="1" applyBorder="1" applyAlignment="1">
      <alignment horizontal="center" vertical="justify" wrapText="1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3" xfId="0" applyBorder="1" applyAlignment="1">
      <alignment vertical="center" wrapText="1"/>
    </xf>
    <xf numFmtId="0" fontId="0" fillId="0" borderId="114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4" borderId="118" xfId="0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view="pageBreakPreview" zoomScale="85" zoomScaleNormal="85" zoomScaleSheetLayoutView="85" workbookViewId="0" topLeftCell="I1">
      <selection activeCell="U14" sqref="U14"/>
    </sheetView>
  </sheetViews>
  <sheetFormatPr defaultColWidth="9.140625" defaultRowHeight="12.75"/>
  <cols>
    <col min="1" max="1" width="3.8515625" style="0" bestFit="1" customWidth="1"/>
    <col min="2" max="2" width="4.28125" style="0" bestFit="1" customWidth="1"/>
    <col min="3" max="3" width="6.00390625" style="0" customWidth="1"/>
    <col min="4" max="5" width="18.7109375" style="0" customWidth="1"/>
    <col min="6" max="6" width="24.140625" style="0" customWidth="1"/>
    <col min="7" max="7" width="22.140625" style="0" bestFit="1" customWidth="1"/>
    <col min="8" max="8" width="14.00390625" style="0" customWidth="1"/>
    <col min="9" max="9" width="12.28125" style="0" customWidth="1"/>
    <col min="10" max="10" width="19.421875" style="0" customWidth="1"/>
    <col min="11" max="11" width="18.00390625" style="0" customWidth="1"/>
    <col min="12" max="12" width="12.00390625" style="0" customWidth="1"/>
    <col min="13" max="13" width="10.57421875" style="0" customWidth="1"/>
    <col min="14" max="14" width="14.8515625" style="0" customWidth="1"/>
    <col min="15" max="15" width="3.57421875" style="0" customWidth="1"/>
    <col min="16" max="16" width="12.7109375" style="0" bestFit="1" customWidth="1"/>
    <col min="17" max="17" width="6.140625" style="0" customWidth="1"/>
    <col min="18" max="18" width="9.8515625" style="0" customWidth="1"/>
    <col min="19" max="19" width="6.28125" style="0" customWidth="1"/>
    <col min="20" max="20" width="4.7109375" style="0" customWidth="1"/>
    <col min="21" max="21" width="11.28125" style="0" customWidth="1"/>
    <col min="22" max="22" width="2.57421875" style="0" customWidth="1"/>
    <col min="23" max="25" width="3.00390625" style="0" customWidth="1"/>
    <col min="26" max="27" width="7.00390625" style="0" customWidth="1"/>
    <col min="28" max="28" width="8.8515625" style="0" customWidth="1"/>
    <col min="29" max="36" width="8.7109375" style="0" customWidth="1"/>
  </cols>
  <sheetData>
    <row r="1" spans="1:35" ht="15.75" thickBot="1">
      <c r="A1" s="447" t="s">
        <v>147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9"/>
      <c r="R1" s="447" t="s">
        <v>148</v>
      </c>
      <c r="S1" s="448"/>
      <c r="T1" s="448"/>
      <c r="U1" s="448"/>
      <c r="V1" s="448"/>
      <c r="W1" s="448"/>
      <c r="X1" s="448"/>
      <c r="Y1" s="449"/>
      <c r="Z1" s="450" t="s">
        <v>149</v>
      </c>
      <c r="AA1" s="451"/>
      <c r="AB1" s="336"/>
      <c r="AC1" s="447" t="s">
        <v>150</v>
      </c>
      <c r="AD1" s="448"/>
      <c r="AE1" s="448"/>
      <c r="AF1" s="449"/>
      <c r="AG1" s="447" t="s">
        <v>158</v>
      </c>
      <c r="AH1" s="448"/>
      <c r="AI1" s="449"/>
    </row>
    <row r="2" spans="1:36" s="1" customFormat="1" ht="79.5" customHeight="1" thickBot="1">
      <c r="A2" s="117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5</v>
      </c>
      <c r="G2" s="120" t="s">
        <v>6</v>
      </c>
      <c r="H2" s="119" t="s">
        <v>7</v>
      </c>
      <c r="I2" s="121" t="s">
        <v>8</v>
      </c>
      <c r="J2" s="119" t="s">
        <v>9</v>
      </c>
      <c r="K2" s="120" t="s">
        <v>10</v>
      </c>
      <c r="L2" s="119" t="s">
        <v>11</v>
      </c>
      <c r="M2" s="119" t="s">
        <v>12</v>
      </c>
      <c r="N2" s="119" t="s">
        <v>13</v>
      </c>
      <c r="O2" s="122" t="s">
        <v>14</v>
      </c>
      <c r="P2" s="119" t="s">
        <v>15</v>
      </c>
      <c r="Q2" s="122" t="s">
        <v>16</v>
      </c>
      <c r="R2" s="122" t="s">
        <v>17</v>
      </c>
      <c r="S2" s="123" t="s">
        <v>18</v>
      </c>
      <c r="T2" s="123" t="s">
        <v>19</v>
      </c>
      <c r="U2" s="123" t="s">
        <v>20</v>
      </c>
      <c r="V2" s="123" t="s">
        <v>21</v>
      </c>
      <c r="W2" s="124" t="s">
        <v>22</v>
      </c>
      <c r="X2" s="124" t="s">
        <v>23</v>
      </c>
      <c r="Y2" s="124" t="s">
        <v>24</v>
      </c>
      <c r="Z2" s="314" t="s">
        <v>145</v>
      </c>
      <c r="AA2" s="124" t="s">
        <v>144</v>
      </c>
      <c r="AB2" s="315" t="s">
        <v>25</v>
      </c>
      <c r="AC2" s="126" t="s">
        <v>152</v>
      </c>
      <c r="AD2" s="126" t="s">
        <v>151</v>
      </c>
      <c r="AE2" s="126" t="s">
        <v>71</v>
      </c>
      <c r="AF2" s="126" t="s">
        <v>75</v>
      </c>
      <c r="AG2" s="126" t="s">
        <v>152</v>
      </c>
      <c r="AH2" s="126" t="s">
        <v>153</v>
      </c>
      <c r="AI2" s="126" t="s">
        <v>71</v>
      </c>
      <c r="AJ2" s="126" t="s">
        <v>146</v>
      </c>
    </row>
    <row r="3" spans="1:36" s="21" customFormat="1" ht="19.5" customHeight="1">
      <c r="A3" s="23">
        <v>12</v>
      </c>
      <c r="B3" s="24">
        <v>1</v>
      </c>
      <c r="C3" s="25">
        <v>2142</v>
      </c>
      <c r="D3" s="26" t="s">
        <v>33</v>
      </c>
      <c r="E3" s="26" t="s">
        <v>38</v>
      </c>
      <c r="F3" s="27" t="s">
        <v>27</v>
      </c>
      <c r="G3" s="26" t="s">
        <v>67</v>
      </c>
      <c r="H3" s="24" t="s">
        <v>29</v>
      </c>
      <c r="I3" s="28">
        <v>24157</v>
      </c>
      <c r="J3" s="29" t="s">
        <v>47</v>
      </c>
      <c r="K3" s="30" t="s">
        <v>68</v>
      </c>
      <c r="L3" s="31" t="s">
        <v>69</v>
      </c>
      <c r="M3" s="32">
        <v>85030</v>
      </c>
      <c r="N3" s="33" t="s">
        <v>64</v>
      </c>
      <c r="O3" s="33" t="s">
        <v>65</v>
      </c>
      <c r="P3" s="34" t="s">
        <v>28</v>
      </c>
      <c r="Q3" s="35">
        <v>1</v>
      </c>
      <c r="R3" s="36" t="s">
        <v>29</v>
      </c>
      <c r="S3" s="37">
        <v>8</v>
      </c>
      <c r="T3" s="37">
        <v>745</v>
      </c>
      <c r="U3" s="38" t="s">
        <v>30</v>
      </c>
      <c r="V3" s="38">
        <v>3</v>
      </c>
      <c r="W3" s="38">
        <v>0</v>
      </c>
      <c r="X3" s="38">
        <v>7</v>
      </c>
      <c r="Y3" s="39">
        <v>10</v>
      </c>
      <c r="Z3" s="317">
        <v>150</v>
      </c>
      <c r="AA3" s="328" t="s">
        <v>27</v>
      </c>
      <c r="AB3" s="41">
        <v>0.781</v>
      </c>
      <c r="AC3" s="42">
        <f>Z3*AB3*Q3</f>
        <v>117.15</v>
      </c>
      <c r="AD3" s="115">
        <f aca="true" t="shared" si="0" ref="AD3:AD15">AC3*0.5</f>
        <v>58.575</v>
      </c>
      <c r="AE3" s="115">
        <f>AC3*2/12</f>
        <v>19.525000000000002</v>
      </c>
      <c r="AF3" s="115">
        <v>1200</v>
      </c>
      <c r="AG3" s="42"/>
      <c r="AH3" s="115"/>
      <c r="AI3" s="115"/>
      <c r="AJ3" s="340">
        <f>SUM(AC3:AF3)</f>
        <v>1395.25</v>
      </c>
    </row>
    <row r="4" spans="1:36" s="78" customFormat="1" ht="19.5" customHeight="1">
      <c r="A4" s="94">
        <v>13</v>
      </c>
      <c r="B4" s="95">
        <v>1</v>
      </c>
      <c r="C4" s="96">
        <v>2141</v>
      </c>
      <c r="D4" s="97" t="s">
        <v>33</v>
      </c>
      <c r="E4" s="97" t="s">
        <v>39</v>
      </c>
      <c r="F4" s="98" t="s">
        <v>27</v>
      </c>
      <c r="G4" s="97" t="s">
        <v>27</v>
      </c>
      <c r="H4" s="95" t="s">
        <v>48</v>
      </c>
      <c r="I4" s="99">
        <v>23298</v>
      </c>
      <c r="J4" s="100" t="s">
        <v>49</v>
      </c>
      <c r="K4" s="101" t="s">
        <v>179</v>
      </c>
      <c r="L4" s="102"/>
      <c r="M4" s="103">
        <v>85030</v>
      </c>
      <c r="N4" s="104" t="s">
        <v>64</v>
      </c>
      <c r="O4" s="104" t="s">
        <v>65</v>
      </c>
      <c r="P4" s="105" t="s">
        <v>28</v>
      </c>
      <c r="Q4" s="106">
        <v>1</v>
      </c>
      <c r="R4" s="107" t="s">
        <v>29</v>
      </c>
      <c r="S4" s="108">
        <v>8</v>
      </c>
      <c r="T4" s="108">
        <v>746</v>
      </c>
      <c r="U4" s="109" t="s">
        <v>30</v>
      </c>
      <c r="V4" s="109">
        <v>3</v>
      </c>
      <c r="W4" s="109">
        <v>0</v>
      </c>
      <c r="X4" s="109">
        <v>7</v>
      </c>
      <c r="Y4" s="110">
        <v>10</v>
      </c>
      <c r="Z4" s="316">
        <v>122</v>
      </c>
      <c r="AA4" s="327" t="s">
        <v>27</v>
      </c>
      <c r="AB4" s="112">
        <v>0.781</v>
      </c>
      <c r="AC4" s="113">
        <f>Z4*AB4*Q4</f>
        <v>95.282</v>
      </c>
      <c r="AD4" s="113">
        <f t="shared" si="0"/>
        <v>47.641</v>
      </c>
      <c r="AE4" s="113">
        <f>AC4*2/12</f>
        <v>15.880333333333333</v>
      </c>
      <c r="AF4" s="113">
        <v>1350</v>
      </c>
      <c r="AG4" s="113"/>
      <c r="AH4" s="113"/>
      <c r="AI4" s="113"/>
      <c r="AJ4" s="145">
        <f>SUM(AC4:AF4)</f>
        <v>1508.8033333333333</v>
      </c>
    </row>
    <row r="5" spans="1:36" s="21" customFormat="1" ht="19.5" customHeight="1">
      <c r="A5" s="4">
        <v>14</v>
      </c>
      <c r="B5" s="5">
        <v>1</v>
      </c>
      <c r="C5" s="6">
        <v>1200</v>
      </c>
      <c r="D5" s="7" t="s">
        <v>34</v>
      </c>
      <c r="E5" s="7" t="s">
        <v>37</v>
      </c>
      <c r="F5" s="8" t="s">
        <v>66</v>
      </c>
      <c r="G5" s="7" t="s">
        <v>50</v>
      </c>
      <c r="H5" s="5" t="s">
        <v>29</v>
      </c>
      <c r="I5" s="9">
        <v>423</v>
      </c>
      <c r="J5" s="10" t="s">
        <v>27</v>
      </c>
      <c r="K5" s="11"/>
      <c r="L5" s="12"/>
      <c r="M5" s="13"/>
      <c r="N5" s="14"/>
      <c r="O5" s="14"/>
      <c r="P5" s="15"/>
      <c r="Q5" s="16"/>
      <c r="R5" s="17"/>
      <c r="S5" s="18"/>
      <c r="T5" s="18"/>
      <c r="U5" s="19"/>
      <c r="V5" s="19"/>
      <c r="W5" s="19"/>
      <c r="X5" s="19"/>
      <c r="Y5" s="20"/>
      <c r="Z5" s="320"/>
      <c r="AA5" s="331"/>
      <c r="AB5" s="2"/>
      <c r="AC5" s="3"/>
      <c r="AD5" s="3"/>
      <c r="AE5" s="3"/>
      <c r="AF5" s="3"/>
      <c r="AG5" s="3"/>
      <c r="AH5" s="3"/>
      <c r="AI5" s="3"/>
      <c r="AJ5" s="202"/>
    </row>
    <row r="6" spans="1:36" s="21" customFormat="1" ht="19.5" customHeight="1">
      <c r="A6" s="177">
        <v>14</v>
      </c>
      <c r="B6" s="178">
        <v>2</v>
      </c>
      <c r="C6" s="179">
        <v>1200</v>
      </c>
      <c r="D6" s="180" t="s">
        <v>32</v>
      </c>
      <c r="E6" s="180" t="s">
        <v>40</v>
      </c>
      <c r="F6" s="181" t="s">
        <v>66</v>
      </c>
      <c r="G6" s="180" t="s">
        <v>51</v>
      </c>
      <c r="H6" s="178" t="s">
        <v>52</v>
      </c>
      <c r="I6" s="182" t="s">
        <v>53</v>
      </c>
      <c r="J6" s="183" t="s">
        <v>27</v>
      </c>
      <c r="K6" s="184"/>
      <c r="L6" s="185"/>
      <c r="M6" s="186"/>
      <c r="N6" s="187"/>
      <c r="O6" s="187"/>
      <c r="P6" s="188"/>
      <c r="Q6" s="189"/>
      <c r="R6" s="190"/>
      <c r="S6" s="191"/>
      <c r="T6" s="191"/>
      <c r="U6" s="192"/>
      <c r="V6" s="192"/>
      <c r="W6" s="192"/>
      <c r="X6" s="192"/>
      <c r="Y6" s="193"/>
      <c r="Z6" s="321"/>
      <c r="AA6" s="332"/>
      <c r="AB6" s="349"/>
      <c r="AC6" s="350"/>
      <c r="AD6" s="350"/>
      <c r="AE6" s="350"/>
      <c r="AF6" s="350"/>
      <c r="AG6" s="350"/>
      <c r="AH6" s="350"/>
      <c r="AI6" s="350"/>
      <c r="AJ6" s="351"/>
    </row>
    <row r="7" spans="1:36" s="78" customFormat="1" ht="19.5" customHeight="1">
      <c r="A7" s="146">
        <v>14</v>
      </c>
      <c r="B7" s="347" t="s">
        <v>180</v>
      </c>
      <c r="C7" s="148"/>
      <c r="D7" s="149" t="s">
        <v>181</v>
      </c>
      <c r="E7" s="149" t="s">
        <v>182</v>
      </c>
      <c r="F7" s="150" t="s">
        <v>183</v>
      </c>
      <c r="G7" s="149"/>
      <c r="H7" s="147" t="s">
        <v>29</v>
      </c>
      <c r="I7" s="151">
        <v>11620</v>
      </c>
      <c r="J7" s="152" t="s">
        <v>184</v>
      </c>
      <c r="K7" s="153" t="s">
        <v>185</v>
      </c>
      <c r="L7" s="154"/>
      <c r="M7" s="155">
        <v>85030</v>
      </c>
      <c r="N7" s="156" t="s">
        <v>64</v>
      </c>
      <c r="O7" s="156" t="s">
        <v>65</v>
      </c>
      <c r="P7" s="157" t="s">
        <v>28</v>
      </c>
      <c r="Q7" s="158">
        <v>1</v>
      </c>
      <c r="R7" s="159" t="s">
        <v>29</v>
      </c>
      <c r="S7" s="352">
        <v>8</v>
      </c>
      <c r="T7" s="353">
        <v>454</v>
      </c>
      <c r="U7" s="354" t="s">
        <v>30</v>
      </c>
      <c r="V7" s="354">
        <v>3</v>
      </c>
      <c r="W7" s="354">
        <v>0</v>
      </c>
      <c r="X7" s="354">
        <v>30</v>
      </c>
      <c r="Y7" s="355">
        <v>80</v>
      </c>
      <c r="Z7" s="356">
        <v>71</v>
      </c>
      <c r="AA7" s="352" t="s">
        <v>27</v>
      </c>
      <c r="AB7" s="161">
        <v>0.781</v>
      </c>
      <c r="AC7" s="348">
        <f>Z7*AB7*Q7</f>
        <v>55.451</v>
      </c>
      <c r="AD7" s="348">
        <f t="shared" si="0"/>
        <v>27.7255</v>
      </c>
      <c r="AE7" s="348">
        <f>AC7*2/12</f>
        <v>9.241833333333334</v>
      </c>
      <c r="AF7" s="348">
        <v>1400</v>
      </c>
      <c r="AG7" s="194"/>
      <c r="AH7" s="194"/>
      <c r="AI7" s="194"/>
      <c r="AJ7" s="194">
        <f>SUM(AC7:AF7)</f>
        <v>1492.4183333333333</v>
      </c>
    </row>
    <row r="8" spans="1:36" s="78" customFormat="1" ht="19.5" customHeight="1">
      <c r="A8" s="58">
        <v>15</v>
      </c>
      <c r="B8" s="59">
        <v>1</v>
      </c>
      <c r="C8" s="60">
        <v>903</v>
      </c>
      <c r="D8" s="61" t="s">
        <v>35</v>
      </c>
      <c r="E8" s="61" t="s">
        <v>36</v>
      </c>
      <c r="F8" s="62" t="s">
        <v>63</v>
      </c>
      <c r="G8" s="61" t="s">
        <v>54</v>
      </c>
      <c r="H8" s="59" t="s">
        <v>27</v>
      </c>
      <c r="I8" s="63" t="s">
        <v>27</v>
      </c>
      <c r="J8" s="64"/>
      <c r="K8" s="65"/>
      <c r="L8" s="66"/>
      <c r="M8" s="67"/>
      <c r="N8" s="68"/>
      <c r="O8" s="68"/>
      <c r="P8" s="69"/>
      <c r="Q8" s="70"/>
      <c r="R8" s="71"/>
      <c r="S8" s="72"/>
      <c r="T8" s="72"/>
      <c r="U8" s="73"/>
      <c r="V8" s="73"/>
      <c r="W8" s="73"/>
      <c r="X8" s="73"/>
      <c r="Y8" s="74"/>
      <c r="Z8" s="318"/>
      <c r="AA8" s="329"/>
      <c r="AB8" s="76"/>
      <c r="AC8" s="77"/>
      <c r="AD8" s="116"/>
      <c r="AE8" s="116"/>
      <c r="AF8" s="116"/>
      <c r="AG8" s="77"/>
      <c r="AH8" s="116"/>
      <c r="AI8" s="116"/>
      <c r="AJ8" s="201"/>
    </row>
    <row r="9" spans="1:36" s="78" customFormat="1" ht="19.5" customHeight="1">
      <c r="A9" s="79">
        <v>15</v>
      </c>
      <c r="B9" s="80">
        <v>2</v>
      </c>
      <c r="C9" s="81">
        <v>903</v>
      </c>
      <c r="D9" s="82" t="s">
        <v>35</v>
      </c>
      <c r="E9" s="82" t="s">
        <v>41</v>
      </c>
      <c r="F9" s="83" t="s">
        <v>66</v>
      </c>
      <c r="G9" s="82" t="s">
        <v>54</v>
      </c>
      <c r="H9" s="80" t="s">
        <v>27</v>
      </c>
      <c r="I9" s="84" t="s">
        <v>27</v>
      </c>
      <c r="J9" s="85"/>
      <c r="K9" s="65"/>
      <c r="L9" s="66"/>
      <c r="M9" s="67"/>
      <c r="N9" s="68"/>
      <c r="O9" s="68"/>
      <c r="P9" s="86"/>
      <c r="Q9" s="87"/>
      <c r="R9" s="88"/>
      <c r="S9" s="89"/>
      <c r="T9" s="89"/>
      <c r="U9" s="90"/>
      <c r="V9" s="90"/>
      <c r="W9" s="90"/>
      <c r="X9" s="90"/>
      <c r="Y9" s="91"/>
      <c r="Z9" s="322"/>
      <c r="AA9" s="334"/>
      <c r="AB9" s="92"/>
      <c r="AC9" s="77"/>
      <c r="AD9" s="77"/>
      <c r="AE9" s="77"/>
      <c r="AF9" s="77"/>
      <c r="AG9" s="77"/>
      <c r="AH9" s="77"/>
      <c r="AI9" s="77"/>
      <c r="AJ9" s="203"/>
    </row>
    <row r="10" spans="1:36" s="78" customFormat="1" ht="19.5" customHeight="1">
      <c r="A10" s="127">
        <v>15</v>
      </c>
      <c r="B10" s="128">
        <v>3</v>
      </c>
      <c r="C10" s="129">
        <v>903</v>
      </c>
      <c r="D10" s="130" t="s">
        <v>35</v>
      </c>
      <c r="E10" s="130" t="s">
        <v>42</v>
      </c>
      <c r="F10" s="131" t="s">
        <v>66</v>
      </c>
      <c r="G10" s="130" t="s">
        <v>54</v>
      </c>
      <c r="H10" s="128" t="s">
        <v>27</v>
      </c>
      <c r="I10" s="132" t="s">
        <v>27</v>
      </c>
      <c r="J10" s="133"/>
      <c r="K10" s="195"/>
      <c r="L10" s="134"/>
      <c r="M10" s="135"/>
      <c r="N10" s="136"/>
      <c r="O10" s="136"/>
      <c r="P10" s="137"/>
      <c r="Q10" s="138"/>
      <c r="R10" s="139"/>
      <c r="S10" s="140"/>
      <c r="T10" s="140"/>
      <c r="U10" s="141"/>
      <c r="V10" s="141"/>
      <c r="W10" s="141"/>
      <c r="X10" s="141"/>
      <c r="Y10" s="142"/>
      <c r="Z10" s="319"/>
      <c r="AA10" s="330"/>
      <c r="AB10" s="364"/>
      <c r="AC10" s="365"/>
      <c r="AD10" s="365"/>
      <c r="AE10" s="365"/>
      <c r="AF10" s="365"/>
      <c r="AG10" s="365"/>
      <c r="AH10" s="365"/>
      <c r="AI10" s="365"/>
      <c r="AJ10" s="366"/>
    </row>
    <row r="11" spans="1:36" s="78" customFormat="1" ht="19.5" customHeight="1">
      <c r="A11" s="162">
        <v>15</v>
      </c>
      <c r="B11" s="357" t="s">
        <v>189</v>
      </c>
      <c r="C11" s="164"/>
      <c r="D11" s="165" t="s">
        <v>186</v>
      </c>
      <c r="E11" s="165" t="s">
        <v>187</v>
      </c>
      <c r="F11" s="166" t="s">
        <v>183</v>
      </c>
      <c r="G11" s="165"/>
      <c r="H11" s="163" t="s">
        <v>29</v>
      </c>
      <c r="I11" s="167">
        <v>16087</v>
      </c>
      <c r="J11" s="168" t="s">
        <v>188</v>
      </c>
      <c r="K11" s="169" t="s">
        <v>70</v>
      </c>
      <c r="L11" s="170"/>
      <c r="M11" s="171">
        <v>85030</v>
      </c>
      <c r="N11" s="172" t="s">
        <v>64</v>
      </c>
      <c r="O11" s="172" t="s">
        <v>65</v>
      </c>
      <c r="P11" s="173" t="s">
        <v>28</v>
      </c>
      <c r="Q11" s="174">
        <v>1</v>
      </c>
      <c r="R11" s="175" t="s">
        <v>29</v>
      </c>
      <c r="S11" s="358">
        <v>8</v>
      </c>
      <c r="T11" s="359">
        <v>73</v>
      </c>
      <c r="U11" s="360" t="s">
        <v>46</v>
      </c>
      <c r="V11" s="360">
        <v>4</v>
      </c>
      <c r="W11" s="360">
        <v>0</v>
      </c>
      <c r="X11" s="360">
        <v>32</v>
      </c>
      <c r="Y11" s="361">
        <v>33</v>
      </c>
      <c r="Z11" s="362">
        <v>171</v>
      </c>
      <c r="AA11" s="358" t="s">
        <v>27</v>
      </c>
      <c r="AB11" s="144">
        <v>0.61</v>
      </c>
      <c r="AC11" s="363">
        <f>Z11*AB11*Q11</f>
        <v>104.31</v>
      </c>
      <c r="AD11" s="363">
        <f t="shared" si="0"/>
        <v>52.155</v>
      </c>
      <c r="AE11" s="363">
        <f>AC11*2/12</f>
        <v>17.385</v>
      </c>
      <c r="AF11" s="363">
        <v>1300</v>
      </c>
      <c r="AG11" s="145"/>
      <c r="AH11" s="145"/>
      <c r="AI11" s="145"/>
      <c r="AJ11" s="145">
        <f>SUM(AC11:AF11)</f>
        <v>1473.85</v>
      </c>
    </row>
    <row r="12" spans="1:36" s="21" customFormat="1" ht="19.5" customHeight="1">
      <c r="A12" s="4" t="s">
        <v>140</v>
      </c>
      <c r="B12" s="5">
        <v>1</v>
      </c>
      <c r="C12" s="6" t="s">
        <v>27</v>
      </c>
      <c r="D12" s="7" t="s">
        <v>55</v>
      </c>
      <c r="E12" s="7" t="s">
        <v>56</v>
      </c>
      <c r="F12" s="8" t="s">
        <v>27</v>
      </c>
      <c r="G12" s="7" t="s">
        <v>27</v>
      </c>
      <c r="H12" s="5" t="s">
        <v>141</v>
      </c>
      <c r="I12" s="9">
        <v>25213</v>
      </c>
      <c r="J12" s="10" t="s">
        <v>57</v>
      </c>
      <c r="K12" s="11" t="s">
        <v>142</v>
      </c>
      <c r="L12" s="12" t="s">
        <v>143</v>
      </c>
      <c r="M12" s="13">
        <v>85030</v>
      </c>
      <c r="N12" s="14" t="s">
        <v>64</v>
      </c>
      <c r="O12" s="14" t="s">
        <v>65</v>
      </c>
      <c r="P12" s="15" t="s">
        <v>28</v>
      </c>
      <c r="Q12" s="16">
        <v>0.5</v>
      </c>
      <c r="R12" s="17" t="s">
        <v>29</v>
      </c>
      <c r="S12" s="18">
        <v>8</v>
      </c>
      <c r="T12" s="18">
        <v>71</v>
      </c>
      <c r="U12" s="19" t="s">
        <v>31</v>
      </c>
      <c r="V12" s="19">
        <v>1</v>
      </c>
      <c r="W12" s="19">
        <v>0</v>
      </c>
      <c r="X12" s="19">
        <v>33</v>
      </c>
      <c r="Y12" s="20">
        <v>98</v>
      </c>
      <c r="Z12" s="320">
        <v>36</v>
      </c>
      <c r="AA12" s="331">
        <v>72</v>
      </c>
      <c r="AB12" s="2">
        <v>0.88</v>
      </c>
      <c r="AC12" s="3">
        <f>Z12*AB12*Q12</f>
        <v>15.84</v>
      </c>
      <c r="AD12" s="3">
        <f t="shared" si="0"/>
        <v>7.92</v>
      </c>
      <c r="AE12" s="3">
        <f>AC12*2/12</f>
        <v>2.64</v>
      </c>
      <c r="AF12" s="3" t="s">
        <v>27</v>
      </c>
      <c r="AG12" s="3">
        <f>(AA12*AB12*Q12)*2/12</f>
        <v>5.28</v>
      </c>
      <c r="AH12" s="3">
        <f>AG12*0.5</f>
        <v>2.64</v>
      </c>
      <c r="AI12" s="3">
        <f>(AG12+AH12)*2/12</f>
        <v>1.32</v>
      </c>
      <c r="AJ12" s="367">
        <f>AC12+AD12+AE12+AG12+AH12+AI12</f>
        <v>35.64</v>
      </c>
    </row>
    <row r="13" spans="1:36" s="21" customFormat="1" ht="19.5" customHeight="1">
      <c r="A13" s="368" t="s">
        <v>140</v>
      </c>
      <c r="B13" s="219">
        <v>2</v>
      </c>
      <c r="C13" s="369" t="s">
        <v>27</v>
      </c>
      <c r="D13" s="220" t="s">
        <v>58</v>
      </c>
      <c r="E13" s="220" t="s">
        <v>40</v>
      </c>
      <c r="F13" s="370" t="s">
        <v>27</v>
      </c>
      <c r="G13" s="220" t="s">
        <v>27</v>
      </c>
      <c r="H13" s="219" t="s">
        <v>29</v>
      </c>
      <c r="I13" s="221">
        <v>23399</v>
      </c>
      <c r="J13" s="371" t="s">
        <v>59</v>
      </c>
      <c r="K13" s="223" t="s">
        <v>142</v>
      </c>
      <c r="L13" s="372" t="s">
        <v>143</v>
      </c>
      <c r="M13" s="225">
        <v>85030</v>
      </c>
      <c r="N13" s="224" t="s">
        <v>64</v>
      </c>
      <c r="O13" s="224" t="s">
        <v>65</v>
      </c>
      <c r="P13" s="226" t="s">
        <v>28</v>
      </c>
      <c r="Q13" s="373">
        <v>0.5</v>
      </c>
      <c r="R13" s="374" t="s">
        <v>29</v>
      </c>
      <c r="S13" s="230">
        <v>8</v>
      </c>
      <c r="T13" s="230">
        <v>71</v>
      </c>
      <c r="U13" s="231" t="s">
        <v>31</v>
      </c>
      <c r="V13" s="231">
        <v>1</v>
      </c>
      <c r="W13" s="231">
        <v>0</v>
      </c>
      <c r="X13" s="231">
        <v>33</v>
      </c>
      <c r="Y13" s="233">
        <v>98</v>
      </c>
      <c r="Z13" s="375">
        <v>36</v>
      </c>
      <c r="AA13" s="376">
        <v>72</v>
      </c>
      <c r="AB13" s="325">
        <v>0.88</v>
      </c>
      <c r="AC13" s="43">
        <f>Z13*AB13*Q13</f>
        <v>15.84</v>
      </c>
      <c r="AD13" s="43">
        <f t="shared" si="0"/>
        <v>7.92</v>
      </c>
      <c r="AE13" s="43">
        <f>AC13*2/12</f>
        <v>2.64</v>
      </c>
      <c r="AF13" s="43" t="s">
        <v>27</v>
      </c>
      <c r="AG13" s="43">
        <f>(AA13*AB13*Q13)*2/12</f>
        <v>5.28</v>
      </c>
      <c r="AH13" s="43">
        <f>AG13*0.5</f>
        <v>2.64</v>
      </c>
      <c r="AI13" s="43">
        <f>(AG13+AH13)*2/12</f>
        <v>1.32</v>
      </c>
      <c r="AJ13" s="194">
        <f>AC13+AD13+AE13+AG13+AH13+AI13</f>
        <v>35.64</v>
      </c>
    </row>
    <row r="14" spans="1:36" s="21" customFormat="1" ht="19.5" customHeight="1">
      <c r="A14" s="58" t="s">
        <v>154</v>
      </c>
      <c r="B14" s="59">
        <v>1</v>
      </c>
      <c r="C14" s="60" t="s">
        <v>27</v>
      </c>
      <c r="D14" s="61" t="s">
        <v>55</v>
      </c>
      <c r="E14" s="61" t="s">
        <v>56</v>
      </c>
      <c r="F14" s="62" t="s">
        <v>27</v>
      </c>
      <c r="G14" s="61" t="s">
        <v>27</v>
      </c>
      <c r="H14" s="59" t="s">
        <v>141</v>
      </c>
      <c r="I14" s="63">
        <v>25213</v>
      </c>
      <c r="J14" s="64" t="s">
        <v>57</v>
      </c>
      <c r="K14" s="65" t="s">
        <v>142</v>
      </c>
      <c r="L14" s="66" t="s">
        <v>143</v>
      </c>
      <c r="M14" s="67">
        <v>85030</v>
      </c>
      <c r="N14" s="68" t="s">
        <v>64</v>
      </c>
      <c r="O14" s="68" t="s">
        <v>65</v>
      </c>
      <c r="P14" s="69" t="s">
        <v>28</v>
      </c>
      <c r="Q14" s="70">
        <v>0.5</v>
      </c>
      <c r="R14" s="71" t="s">
        <v>29</v>
      </c>
      <c r="S14" s="72">
        <v>8</v>
      </c>
      <c r="T14" s="72">
        <v>431</v>
      </c>
      <c r="U14" s="73" t="s">
        <v>96</v>
      </c>
      <c r="V14" s="73">
        <v>3</v>
      </c>
      <c r="W14" s="73">
        <v>0</v>
      </c>
      <c r="X14" s="73">
        <v>37</v>
      </c>
      <c r="Y14" s="74">
        <v>29</v>
      </c>
      <c r="Z14" s="318">
        <v>111</v>
      </c>
      <c r="AA14" s="329">
        <v>222</v>
      </c>
      <c r="AB14" s="76">
        <v>0.56</v>
      </c>
      <c r="AC14" s="77">
        <f>Z14*AB14*Q14</f>
        <v>31.080000000000002</v>
      </c>
      <c r="AD14" s="77">
        <f t="shared" si="0"/>
        <v>15.540000000000001</v>
      </c>
      <c r="AE14" s="77">
        <f>AC14*2/12</f>
        <v>5.180000000000001</v>
      </c>
      <c r="AF14" s="77" t="s">
        <v>27</v>
      </c>
      <c r="AG14" s="77">
        <f>(AA14*AB14*Q14)*2/12</f>
        <v>10.360000000000001</v>
      </c>
      <c r="AH14" s="77">
        <f>AG14*0.5</f>
        <v>5.180000000000001</v>
      </c>
      <c r="AI14" s="77">
        <f>(AG14+AH14)*2/12</f>
        <v>2.5900000000000003</v>
      </c>
      <c r="AJ14" s="421">
        <f>AC14+AD14+AE14+AG14+AH14+AI14</f>
        <v>69.93</v>
      </c>
    </row>
    <row r="15" spans="1:36" s="21" customFormat="1" ht="19.5" customHeight="1">
      <c r="A15" s="377" t="s">
        <v>154</v>
      </c>
      <c r="B15" s="248">
        <v>2</v>
      </c>
      <c r="C15" s="378" t="s">
        <v>27</v>
      </c>
      <c r="D15" s="249" t="s">
        <v>58</v>
      </c>
      <c r="E15" s="249" t="s">
        <v>40</v>
      </c>
      <c r="F15" s="379" t="s">
        <v>27</v>
      </c>
      <c r="G15" s="249" t="s">
        <v>27</v>
      </c>
      <c r="H15" s="248" t="s">
        <v>29</v>
      </c>
      <c r="I15" s="250">
        <v>23399</v>
      </c>
      <c r="J15" s="380" t="s">
        <v>59</v>
      </c>
      <c r="K15" s="252" t="s">
        <v>142</v>
      </c>
      <c r="L15" s="381" t="s">
        <v>143</v>
      </c>
      <c r="M15" s="254">
        <v>85030</v>
      </c>
      <c r="N15" s="253" t="s">
        <v>64</v>
      </c>
      <c r="O15" s="253" t="s">
        <v>65</v>
      </c>
      <c r="P15" s="255" t="s">
        <v>28</v>
      </c>
      <c r="Q15" s="382">
        <v>0.5</v>
      </c>
      <c r="R15" s="383" t="s">
        <v>29</v>
      </c>
      <c r="S15" s="259">
        <v>8</v>
      </c>
      <c r="T15" s="259">
        <v>431</v>
      </c>
      <c r="U15" s="261" t="s">
        <v>96</v>
      </c>
      <c r="V15" s="261">
        <v>3</v>
      </c>
      <c r="W15" s="261">
        <v>0</v>
      </c>
      <c r="X15" s="261">
        <v>37</v>
      </c>
      <c r="Y15" s="262">
        <v>29</v>
      </c>
      <c r="Z15" s="384">
        <v>111</v>
      </c>
      <c r="AA15" s="385">
        <v>222</v>
      </c>
      <c r="AB15" s="324">
        <v>0.56</v>
      </c>
      <c r="AC15" s="93">
        <f>Z15*AB15*Q15</f>
        <v>31.080000000000002</v>
      </c>
      <c r="AD15" s="93">
        <f t="shared" si="0"/>
        <v>15.540000000000001</v>
      </c>
      <c r="AE15" s="93">
        <f>AC15*2/12</f>
        <v>5.180000000000001</v>
      </c>
      <c r="AF15" s="93" t="s">
        <v>27</v>
      </c>
      <c r="AG15" s="93">
        <f>(AA15*AB15*Q15)*2/12</f>
        <v>10.360000000000001</v>
      </c>
      <c r="AH15" s="93">
        <f>AG15*0.5</f>
        <v>5.180000000000001</v>
      </c>
      <c r="AI15" s="93">
        <f>(AG15+AH15)*2/12</f>
        <v>2.5900000000000003</v>
      </c>
      <c r="AJ15" s="422">
        <f>AC15+AD15+AE15+AG15+AH15+AI15</f>
        <v>69.93</v>
      </c>
    </row>
    <row r="16" spans="1:36" s="78" customFormat="1" ht="19.5" customHeight="1">
      <c r="A16" s="146"/>
      <c r="B16" s="147"/>
      <c r="C16" s="148"/>
      <c r="D16" s="149"/>
      <c r="E16" s="149"/>
      <c r="F16" s="150"/>
      <c r="G16" s="149"/>
      <c r="H16" s="147"/>
      <c r="I16" s="151"/>
      <c r="J16" s="152"/>
      <c r="K16" s="153"/>
      <c r="L16" s="154"/>
      <c r="M16" s="155"/>
      <c r="N16" s="156"/>
      <c r="O16" s="156"/>
      <c r="P16" s="157"/>
      <c r="Q16" s="158"/>
      <c r="R16" s="159"/>
      <c r="S16" s="445" t="s">
        <v>76</v>
      </c>
      <c r="T16" s="446"/>
      <c r="U16" s="446"/>
      <c r="V16" s="446"/>
      <c r="W16" s="446"/>
      <c r="X16" s="446"/>
      <c r="Y16" s="446"/>
      <c r="Z16" s="446"/>
      <c r="AA16" s="333"/>
      <c r="AB16" s="161"/>
      <c r="AC16" s="194"/>
      <c r="AD16" s="194"/>
      <c r="AE16" s="194"/>
      <c r="AF16" s="194"/>
      <c r="AG16" s="194"/>
      <c r="AH16" s="194"/>
      <c r="AI16" s="194"/>
      <c r="AJ16" s="194"/>
    </row>
    <row r="17" spans="1:36" s="21" customFormat="1" ht="19.5" customHeight="1" thickBot="1">
      <c r="A17" s="44" t="s">
        <v>27</v>
      </c>
      <c r="B17" s="45" t="s">
        <v>27</v>
      </c>
      <c r="C17" s="46" t="s">
        <v>27</v>
      </c>
      <c r="D17" s="47" t="s">
        <v>27</v>
      </c>
      <c r="E17" s="47" t="s">
        <v>27</v>
      </c>
      <c r="F17" s="48" t="s">
        <v>27</v>
      </c>
      <c r="G17" s="47" t="s">
        <v>27</v>
      </c>
      <c r="H17" s="45" t="s">
        <v>27</v>
      </c>
      <c r="I17" s="49" t="s">
        <v>27</v>
      </c>
      <c r="J17" s="50" t="s">
        <v>27</v>
      </c>
      <c r="K17" s="442" t="s">
        <v>62</v>
      </c>
      <c r="L17" s="443"/>
      <c r="M17" s="443"/>
      <c r="N17" s="444"/>
      <c r="O17" s="51"/>
      <c r="P17" s="52" t="s">
        <v>27</v>
      </c>
      <c r="Q17" s="53" t="s">
        <v>27</v>
      </c>
      <c r="R17" s="54" t="s">
        <v>27</v>
      </c>
      <c r="S17" s="55" t="s">
        <v>27</v>
      </c>
      <c r="T17" s="55" t="s">
        <v>27</v>
      </c>
      <c r="U17" s="56" t="s">
        <v>27</v>
      </c>
      <c r="V17" s="56" t="s">
        <v>27</v>
      </c>
      <c r="W17" s="56" t="s">
        <v>27</v>
      </c>
      <c r="X17" s="56" t="s">
        <v>27</v>
      </c>
      <c r="Y17" s="57" t="s">
        <v>27</v>
      </c>
      <c r="Z17" s="323">
        <f>Z3+Z4+Z7+Z11+Z12+Z14</f>
        <v>661</v>
      </c>
      <c r="AA17" s="335">
        <f>AA12+AA14</f>
        <v>294</v>
      </c>
      <c r="AB17" s="326" t="s">
        <v>27</v>
      </c>
      <c r="AC17" s="114">
        <f aca="true" t="shared" si="1" ref="AC17:AJ17">SUM(AC3:AC15)</f>
        <v>466.03299999999996</v>
      </c>
      <c r="AD17" s="114">
        <f t="shared" si="1"/>
        <v>233.01649999999998</v>
      </c>
      <c r="AE17" s="114">
        <f t="shared" si="1"/>
        <v>77.67216666666668</v>
      </c>
      <c r="AF17" s="114">
        <f t="shared" si="1"/>
        <v>5250</v>
      </c>
      <c r="AG17" s="114">
        <f t="shared" si="1"/>
        <v>31.28</v>
      </c>
      <c r="AH17" s="114">
        <f t="shared" si="1"/>
        <v>15.64</v>
      </c>
      <c r="AI17" s="114">
        <f t="shared" si="1"/>
        <v>7.82</v>
      </c>
      <c r="AJ17" s="114">
        <f t="shared" si="1"/>
        <v>6081.461666666668</v>
      </c>
    </row>
  </sheetData>
  <mergeCells count="7">
    <mergeCell ref="K17:N17"/>
    <mergeCell ref="S16:Z16"/>
    <mergeCell ref="AG1:AI1"/>
    <mergeCell ref="A1:Q1"/>
    <mergeCell ref="R1:Y1"/>
    <mergeCell ref="Z1:AA1"/>
    <mergeCell ref="AC1:AF1"/>
  </mergeCells>
  <printOptions horizontalCentered="1"/>
  <pageMargins left="0.2755905511811024" right="0.15748031496062992" top="1.1811023622047245" bottom="0.7874015748031497" header="0.5118110236220472" footer="0.5118110236220472"/>
  <pageSetup horizontalDpi="600" verticalDpi="600" orientation="landscape" paperSize="8" scale="70" r:id="rId1"/>
  <headerFooter alignWithMargins="0">
    <oddHeader>&amp;C&amp;"Arial,Grassetto"&amp;12ZONA AGRICOLA (prevista in  progetto)</oddHeader>
    <oddFooter>&amp;CPagina &amp;P di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"/>
  <sheetViews>
    <sheetView workbookViewId="0" topLeftCell="E1">
      <selection activeCell="I3" sqref="I1:O16384"/>
    </sheetView>
  </sheetViews>
  <sheetFormatPr defaultColWidth="9.140625" defaultRowHeight="12.75"/>
  <cols>
    <col min="1" max="1" width="4.8515625" style="0" customWidth="1"/>
    <col min="2" max="2" width="6.00390625" style="0" hidden="1" customWidth="1"/>
    <col min="3" max="3" width="3.140625" style="0" customWidth="1"/>
    <col min="4" max="4" width="15.140625" style="0" customWidth="1"/>
    <col min="5" max="5" width="24.57421875" style="0" bestFit="1" customWidth="1"/>
    <col min="6" max="6" width="16.00390625" style="0" bestFit="1" customWidth="1"/>
    <col min="7" max="7" width="16.57421875" style="0" bestFit="1" customWidth="1"/>
    <col min="8" max="8" width="10.140625" style="0" bestFit="1" customWidth="1"/>
    <col min="9" max="9" width="19.421875" style="0" customWidth="1"/>
    <col min="10" max="10" width="18.00390625" style="0" customWidth="1"/>
    <col min="11" max="11" width="14.8515625" style="0" customWidth="1"/>
    <col min="12" max="12" width="10.57421875" style="0" customWidth="1"/>
    <col min="13" max="13" width="4.8515625" style="0" customWidth="1"/>
    <col min="14" max="14" width="12.00390625" style="0" customWidth="1"/>
    <col min="15" max="15" width="14.57421875" style="0" bestFit="1" customWidth="1"/>
    <col min="16" max="16" width="6.140625" style="0" customWidth="1"/>
    <col min="17" max="17" width="9.8515625" style="0" customWidth="1"/>
    <col min="18" max="18" width="6.28125" style="0" customWidth="1"/>
    <col min="19" max="19" width="5.57421875" style="0" bestFit="1" customWidth="1"/>
    <col min="20" max="20" width="11.28125" style="0" customWidth="1"/>
    <col min="21" max="21" width="2.57421875" style="0" customWidth="1"/>
    <col min="22" max="22" width="11.28125" style="0" customWidth="1"/>
    <col min="23" max="25" width="3.00390625" style="0" customWidth="1"/>
    <col min="26" max="27" width="5.7109375" style="0" bestFit="1" customWidth="1"/>
    <col min="28" max="29" width="6.57421875" style="0" customWidth="1"/>
    <col min="30" max="30" width="10.57421875" style="0" customWidth="1"/>
    <col min="31" max="31" width="8.8515625" style="0" customWidth="1"/>
    <col min="32" max="32" width="8.7109375" style="0" customWidth="1"/>
    <col min="33" max="33" width="8.7109375" style="0" hidden="1" customWidth="1"/>
    <col min="34" max="35" width="8.7109375" style="0" customWidth="1"/>
    <col min="36" max="36" width="8.8515625" style="0" customWidth="1"/>
    <col min="37" max="37" width="8.7109375" style="0" customWidth="1"/>
    <col min="38" max="38" width="8.7109375" style="0" hidden="1" customWidth="1"/>
    <col min="39" max="40" width="8.7109375" style="0" customWidth="1"/>
  </cols>
  <sheetData>
    <row r="1" spans="1:40" ht="15.75" customHeight="1" thickBot="1">
      <c r="A1" s="464" t="s">
        <v>77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58" t="s">
        <v>101</v>
      </c>
      <c r="R1" s="459"/>
      <c r="S1" s="459"/>
      <c r="T1" s="459"/>
      <c r="U1" s="459"/>
      <c r="V1" s="459"/>
      <c r="W1" s="459"/>
      <c r="X1" s="459"/>
      <c r="Y1" s="459"/>
      <c r="Z1" s="459"/>
      <c r="AA1" s="460"/>
      <c r="AB1" s="468" t="s">
        <v>78</v>
      </c>
      <c r="AC1" s="469"/>
      <c r="AD1" s="472" t="s">
        <v>79</v>
      </c>
      <c r="AE1" s="455" t="s">
        <v>80</v>
      </c>
      <c r="AF1" s="456"/>
      <c r="AG1" s="456"/>
      <c r="AH1" s="456"/>
      <c r="AI1" s="457"/>
      <c r="AJ1" s="455" t="s">
        <v>80</v>
      </c>
      <c r="AK1" s="456"/>
      <c r="AL1" s="456"/>
      <c r="AM1" s="456"/>
      <c r="AN1" s="457"/>
    </row>
    <row r="2" spans="1:40" ht="13.5" thickBot="1">
      <c r="A2" s="466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1"/>
      <c r="R2" s="462"/>
      <c r="S2" s="462"/>
      <c r="T2" s="462"/>
      <c r="U2" s="462"/>
      <c r="V2" s="462"/>
      <c r="W2" s="462"/>
      <c r="X2" s="462"/>
      <c r="Y2" s="462"/>
      <c r="Z2" s="462"/>
      <c r="AA2" s="463"/>
      <c r="AB2" s="470"/>
      <c r="AC2" s="471"/>
      <c r="AD2" s="473"/>
      <c r="AE2" s="455" t="s">
        <v>81</v>
      </c>
      <c r="AF2" s="456"/>
      <c r="AG2" s="456"/>
      <c r="AH2" s="456"/>
      <c r="AI2" s="457"/>
      <c r="AJ2" s="455" t="s">
        <v>82</v>
      </c>
      <c r="AK2" s="456"/>
      <c r="AL2" s="456"/>
      <c r="AM2" s="456"/>
      <c r="AN2" s="457"/>
    </row>
    <row r="3" spans="1:40" s="1" customFormat="1" ht="90" customHeight="1" thickBot="1">
      <c r="A3" s="204" t="s">
        <v>0</v>
      </c>
      <c r="B3" s="205" t="s">
        <v>83</v>
      </c>
      <c r="C3" s="205" t="s">
        <v>1</v>
      </c>
      <c r="D3" s="206" t="s">
        <v>3</v>
      </c>
      <c r="E3" s="206" t="s">
        <v>4</v>
      </c>
      <c r="F3" s="207" t="s">
        <v>6</v>
      </c>
      <c r="G3" s="206" t="s">
        <v>7</v>
      </c>
      <c r="H3" s="208" t="s">
        <v>8</v>
      </c>
      <c r="I3" s="206" t="s">
        <v>9</v>
      </c>
      <c r="J3" s="207" t="s">
        <v>10</v>
      </c>
      <c r="K3" s="206" t="s">
        <v>13</v>
      </c>
      <c r="L3" s="206" t="s">
        <v>12</v>
      </c>
      <c r="M3" s="209" t="s">
        <v>84</v>
      </c>
      <c r="N3" s="206" t="s">
        <v>11</v>
      </c>
      <c r="O3" s="206" t="s">
        <v>15</v>
      </c>
      <c r="P3" s="210" t="s">
        <v>16</v>
      </c>
      <c r="Q3" s="211" t="s">
        <v>17</v>
      </c>
      <c r="R3" s="209" t="s">
        <v>18</v>
      </c>
      <c r="S3" s="209" t="s">
        <v>19</v>
      </c>
      <c r="T3" s="209" t="s">
        <v>20</v>
      </c>
      <c r="U3" s="209" t="s">
        <v>21</v>
      </c>
      <c r="V3" s="209" t="s">
        <v>85</v>
      </c>
      <c r="W3" s="212" t="s">
        <v>22</v>
      </c>
      <c r="X3" s="212" t="s">
        <v>23</v>
      </c>
      <c r="Y3" s="212" t="s">
        <v>24</v>
      </c>
      <c r="Z3" s="212" t="s">
        <v>86</v>
      </c>
      <c r="AA3" s="213" t="s">
        <v>87</v>
      </c>
      <c r="AB3" s="214" t="s">
        <v>88</v>
      </c>
      <c r="AC3" s="213" t="s">
        <v>89</v>
      </c>
      <c r="AD3" s="474"/>
      <c r="AE3" s="215" t="s">
        <v>90</v>
      </c>
      <c r="AF3" s="216" t="s">
        <v>91</v>
      </c>
      <c r="AG3" s="216" t="s">
        <v>92</v>
      </c>
      <c r="AH3" s="216" t="s">
        <v>93</v>
      </c>
      <c r="AI3" s="217" t="s">
        <v>94</v>
      </c>
      <c r="AJ3" s="218" t="s">
        <v>95</v>
      </c>
      <c r="AK3" s="216" t="s">
        <v>91</v>
      </c>
      <c r="AL3" s="216" t="s">
        <v>92</v>
      </c>
      <c r="AM3" s="216" t="s">
        <v>93</v>
      </c>
      <c r="AN3" s="217" t="s">
        <v>94</v>
      </c>
    </row>
    <row r="4" spans="1:40" s="277" customFormat="1" ht="24.75" customHeight="1">
      <c r="A4" s="268" t="s">
        <v>138</v>
      </c>
      <c r="B4" s="5">
        <v>2</v>
      </c>
      <c r="C4" s="5">
        <v>1</v>
      </c>
      <c r="D4" s="7" t="s">
        <v>55</v>
      </c>
      <c r="E4" s="7" t="s">
        <v>56</v>
      </c>
      <c r="F4" s="7"/>
      <c r="G4" s="5" t="s">
        <v>98</v>
      </c>
      <c r="H4" s="9">
        <v>25213</v>
      </c>
      <c r="I4" s="10" t="s">
        <v>57</v>
      </c>
      <c r="J4" s="11" t="s">
        <v>100</v>
      </c>
      <c r="K4" s="14" t="s">
        <v>64</v>
      </c>
      <c r="L4" s="13">
        <v>85030</v>
      </c>
      <c r="M4" s="13" t="s">
        <v>65</v>
      </c>
      <c r="N4" s="15"/>
      <c r="O4" s="269" t="s">
        <v>97</v>
      </c>
      <c r="P4" s="270">
        <v>0.5</v>
      </c>
      <c r="Q4" s="271" t="s">
        <v>64</v>
      </c>
      <c r="R4" s="18">
        <v>8</v>
      </c>
      <c r="S4" s="18">
        <v>71</v>
      </c>
      <c r="T4" s="272" t="s">
        <v>31</v>
      </c>
      <c r="U4" s="19">
        <v>1</v>
      </c>
      <c r="V4" s="272" t="s">
        <v>136</v>
      </c>
      <c r="W4" s="19">
        <v>0</v>
      </c>
      <c r="X4" s="19">
        <v>33</v>
      </c>
      <c r="Y4" s="20">
        <v>98</v>
      </c>
      <c r="Z4" s="19">
        <v>23.69</v>
      </c>
      <c r="AA4" s="280">
        <v>6.14</v>
      </c>
      <c r="AB4" s="274">
        <v>150</v>
      </c>
      <c r="AC4" s="22">
        <v>300</v>
      </c>
      <c r="AD4" s="275">
        <v>10</v>
      </c>
      <c r="AE4" s="273">
        <f aca="true" t="shared" si="0" ref="AE4:AE9">((((AD4*AB4)+((Z4*AB4)/((W4*10000)+(X4*100)+Y4))*10)/2)*0.6)*P4</f>
        <v>226.56864331959977</v>
      </c>
      <c r="AF4" s="273">
        <f aca="true" t="shared" si="1" ref="AF4:AF9">((((AD4*AB4)+((Z4*AB4)/((W4*10000)+(X4*100)+Y4))*10)/2)*0.4)*P4</f>
        <v>151.04576221306652</v>
      </c>
      <c r="AG4" s="3">
        <v>0</v>
      </c>
      <c r="AH4" s="3">
        <f aca="true" t="shared" si="2" ref="AH4:AH9">(AE4+AF4)*2/12</f>
        <v>62.93573425544438</v>
      </c>
      <c r="AI4" s="276">
        <f aca="true" t="shared" si="3" ref="AI4:AI9">SUM(AE4:AH4)</f>
        <v>440.5501397881107</v>
      </c>
      <c r="AJ4" s="273">
        <f aca="true" t="shared" si="4" ref="AJ4:AJ9">(((((AD4*AC4)+((Z4*AC4)/((W4*10000)+(X4*100)+Y4))*10)/2)*0.6)*P4)*2/12</f>
        <v>75.52288110653326</v>
      </c>
      <c r="AK4" s="3">
        <f aca="true" t="shared" si="5" ref="AK4:AK9">(((((AD4*AC4)+((Z4*AC4)/((W4*10000)+(X4*100)+Y4))*10)/2)*0.4)*P4)*2/12</f>
        <v>50.348587404355506</v>
      </c>
      <c r="AL4" s="3">
        <v>0</v>
      </c>
      <c r="AM4" s="3">
        <f aca="true" t="shared" si="6" ref="AM4:AM9">(AJ4+AK4)*2/12</f>
        <v>20.97857808514813</v>
      </c>
      <c r="AN4" s="276">
        <f aca="true" t="shared" si="7" ref="AN4:AN9">SUM(AJ4:AM4)</f>
        <v>146.85004659603692</v>
      </c>
    </row>
    <row r="5" spans="1:40" s="277" customFormat="1" ht="24.75" customHeight="1">
      <c r="A5" s="282" t="s">
        <v>27</v>
      </c>
      <c r="B5" s="219">
        <v>2</v>
      </c>
      <c r="C5" s="219">
        <v>2</v>
      </c>
      <c r="D5" s="220" t="s">
        <v>58</v>
      </c>
      <c r="E5" s="220" t="s">
        <v>40</v>
      </c>
      <c r="F5" s="220"/>
      <c r="G5" s="219" t="s">
        <v>64</v>
      </c>
      <c r="H5" s="221">
        <v>23399</v>
      </c>
      <c r="I5" s="222" t="s">
        <v>59</v>
      </c>
      <c r="J5" s="223" t="s">
        <v>100</v>
      </c>
      <c r="K5" s="224" t="s">
        <v>64</v>
      </c>
      <c r="L5" s="225">
        <v>85030</v>
      </c>
      <c r="M5" s="225" t="s">
        <v>65</v>
      </c>
      <c r="N5" s="226"/>
      <c r="O5" s="227" t="s">
        <v>99</v>
      </c>
      <c r="P5" s="228">
        <v>0.5</v>
      </c>
      <c r="Q5" s="229" t="s">
        <v>64</v>
      </c>
      <c r="R5" s="230">
        <v>8</v>
      </c>
      <c r="S5" s="230">
        <v>71</v>
      </c>
      <c r="T5" s="232" t="s">
        <v>31</v>
      </c>
      <c r="U5" s="231">
        <v>1</v>
      </c>
      <c r="V5" s="232" t="s">
        <v>136</v>
      </c>
      <c r="W5" s="231">
        <v>0</v>
      </c>
      <c r="X5" s="231">
        <v>33</v>
      </c>
      <c r="Y5" s="233">
        <v>98</v>
      </c>
      <c r="Z5" s="231">
        <v>23.69</v>
      </c>
      <c r="AA5" s="234">
        <v>6.14</v>
      </c>
      <c r="AB5" s="235">
        <v>150</v>
      </c>
      <c r="AC5" s="236">
        <v>300</v>
      </c>
      <c r="AD5" s="237">
        <v>10</v>
      </c>
      <c r="AE5" s="278">
        <f t="shared" si="0"/>
        <v>226.56864331959977</v>
      </c>
      <c r="AF5" s="278">
        <f t="shared" si="1"/>
        <v>151.04576221306652</v>
      </c>
      <c r="AG5" s="43">
        <v>0</v>
      </c>
      <c r="AH5" s="43">
        <f t="shared" si="2"/>
        <v>62.93573425544438</v>
      </c>
      <c r="AI5" s="279">
        <f t="shared" si="3"/>
        <v>440.5501397881107</v>
      </c>
      <c r="AJ5" s="313">
        <f t="shared" si="4"/>
        <v>75.52288110653326</v>
      </c>
      <c r="AK5" s="43">
        <f t="shared" si="5"/>
        <v>50.348587404355506</v>
      </c>
      <c r="AL5" s="43">
        <v>0</v>
      </c>
      <c r="AM5" s="43">
        <f t="shared" si="6"/>
        <v>20.97857808514813</v>
      </c>
      <c r="AN5" s="279">
        <f t="shared" si="7"/>
        <v>146.85004659603692</v>
      </c>
    </row>
    <row r="6" spans="1:40" s="277" customFormat="1" ht="24.75" customHeight="1">
      <c r="A6" s="268" t="s">
        <v>137</v>
      </c>
      <c r="B6" s="5">
        <v>2</v>
      </c>
      <c r="C6" s="5">
        <v>1</v>
      </c>
      <c r="D6" s="7" t="s">
        <v>55</v>
      </c>
      <c r="E6" s="7" t="s">
        <v>56</v>
      </c>
      <c r="F6" s="7"/>
      <c r="G6" s="5" t="s">
        <v>98</v>
      </c>
      <c r="H6" s="9">
        <v>25213</v>
      </c>
      <c r="I6" s="10" t="s">
        <v>57</v>
      </c>
      <c r="J6" s="11" t="s">
        <v>100</v>
      </c>
      <c r="K6" s="14" t="s">
        <v>64</v>
      </c>
      <c r="L6" s="13">
        <v>85030</v>
      </c>
      <c r="M6" s="13" t="s">
        <v>65</v>
      </c>
      <c r="N6" s="15"/>
      <c r="O6" s="269" t="s">
        <v>97</v>
      </c>
      <c r="P6" s="270">
        <v>0.5</v>
      </c>
      <c r="Q6" s="271" t="s">
        <v>64</v>
      </c>
      <c r="R6" s="18">
        <v>8</v>
      </c>
      <c r="S6" s="18">
        <v>71</v>
      </c>
      <c r="T6" s="272" t="s">
        <v>31</v>
      </c>
      <c r="U6" s="19">
        <v>1</v>
      </c>
      <c r="V6" s="272" t="s">
        <v>139</v>
      </c>
      <c r="W6" s="19">
        <v>0</v>
      </c>
      <c r="X6" s="19">
        <v>33</v>
      </c>
      <c r="Y6" s="20">
        <v>98</v>
      </c>
      <c r="Z6" s="19">
        <v>23.69</v>
      </c>
      <c r="AA6" s="280">
        <v>6.14</v>
      </c>
      <c r="AB6" s="274">
        <v>110</v>
      </c>
      <c r="AC6" s="22">
        <v>220</v>
      </c>
      <c r="AD6" s="275">
        <v>27</v>
      </c>
      <c r="AE6" s="273">
        <f t="shared" si="0"/>
        <v>446.65033843437317</v>
      </c>
      <c r="AF6" s="273">
        <f t="shared" si="1"/>
        <v>297.76689228958213</v>
      </c>
      <c r="AG6" s="3">
        <v>0</v>
      </c>
      <c r="AH6" s="3">
        <f t="shared" si="2"/>
        <v>124.06953845399255</v>
      </c>
      <c r="AI6" s="276">
        <f t="shared" si="3"/>
        <v>868.4867691779478</v>
      </c>
      <c r="AJ6" s="273">
        <f t="shared" si="4"/>
        <v>148.88344614479107</v>
      </c>
      <c r="AK6" s="3">
        <f t="shared" si="5"/>
        <v>99.25563076319405</v>
      </c>
      <c r="AL6" s="3">
        <v>0</v>
      </c>
      <c r="AM6" s="3">
        <f t="shared" si="6"/>
        <v>41.35651281799752</v>
      </c>
      <c r="AN6" s="276">
        <f t="shared" si="7"/>
        <v>289.4955897259826</v>
      </c>
    </row>
    <row r="7" spans="1:40" s="277" customFormat="1" ht="24.75" customHeight="1">
      <c r="A7" s="282" t="s">
        <v>27</v>
      </c>
      <c r="B7" s="219">
        <v>2</v>
      </c>
      <c r="C7" s="219">
        <v>2</v>
      </c>
      <c r="D7" s="220" t="s">
        <v>58</v>
      </c>
      <c r="E7" s="220" t="s">
        <v>40</v>
      </c>
      <c r="F7" s="220"/>
      <c r="G7" s="219" t="s">
        <v>64</v>
      </c>
      <c r="H7" s="221">
        <v>23399</v>
      </c>
      <c r="I7" s="222" t="s">
        <v>59</v>
      </c>
      <c r="J7" s="223" t="s">
        <v>100</v>
      </c>
      <c r="K7" s="224" t="s">
        <v>64</v>
      </c>
      <c r="L7" s="225">
        <v>85030</v>
      </c>
      <c r="M7" s="225" t="s">
        <v>65</v>
      </c>
      <c r="N7" s="226"/>
      <c r="O7" s="227" t="s">
        <v>99</v>
      </c>
      <c r="P7" s="228">
        <v>0.5</v>
      </c>
      <c r="Q7" s="229" t="s">
        <v>64</v>
      </c>
      <c r="R7" s="230">
        <v>8</v>
      </c>
      <c r="S7" s="230">
        <v>71</v>
      </c>
      <c r="T7" s="232" t="s">
        <v>31</v>
      </c>
      <c r="U7" s="231">
        <v>1</v>
      </c>
      <c r="V7" s="232" t="s">
        <v>139</v>
      </c>
      <c r="W7" s="231">
        <v>0</v>
      </c>
      <c r="X7" s="231">
        <v>33</v>
      </c>
      <c r="Y7" s="233">
        <v>98</v>
      </c>
      <c r="Z7" s="231">
        <v>23.69</v>
      </c>
      <c r="AA7" s="234">
        <v>6.14</v>
      </c>
      <c r="AB7" s="235">
        <v>110</v>
      </c>
      <c r="AC7" s="236">
        <v>220</v>
      </c>
      <c r="AD7" s="237">
        <v>27</v>
      </c>
      <c r="AE7" s="278">
        <f t="shared" si="0"/>
        <v>446.65033843437317</v>
      </c>
      <c r="AF7" s="278">
        <f t="shared" si="1"/>
        <v>297.76689228958213</v>
      </c>
      <c r="AG7" s="43">
        <v>0</v>
      </c>
      <c r="AH7" s="43">
        <f t="shared" si="2"/>
        <v>124.06953845399255</v>
      </c>
      <c r="AI7" s="279">
        <f t="shared" si="3"/>
        <v>868.4867691779478</v>
      </c>
      <c r="AJ7" s="313">
        <f t="shared" si="4"/>
        <v>148.88344614479107</v>
      </c>
      <c r="AK7" s="43">
        <f t="shared" si="5"/>
        <v>99.25563076319405</v>
      </c>
      <c r="AL7" s="43">
        <v>0</v>
      </c>
      <c r="AM7" s="43">
        <f t="shared" si="6"/>
        <v>41.35651281799752</v>
      </c>
      <c r="AN7" s="279">
        <f t="shared" si="7"/>
        <v>289.4955897259826</v>
      </c>
    </row>
    <row r="8" spans="1:40" s="247" customFormat="1" ht="24.75" customHeight="1">
      <c r="A8" s="238" t="s">
        <v>155</v>
      </c>
      <c r="B8" s="59">
        <v>2</v>
      </c>
      <c r="C8" s="59">
        <v>1</v>
      </c>
      <c r="D8" s="61" t="s">
        <v>55</v>
      </c>
      <c r="E8" s="61" t="s">
        <v>56</v>
      </c>
      <c r="F8" s="61"/>
      <c r="G8" s="59" t="s">
        <v>98</v>
      </c>
      <c r="H8" s="63">
        <v>25213</v>
      </c>
      <c r="I8" s="64" t="s">
        <v>57</v>
      </c>
      <c r="J8" s="65" t="s">
        <v>100</v>
      </c>
      <c r="K8" s="68" t="s">
        <v>64</v>
      </c>
      <c r="L8" s="67">
        <v>85030</v>
      </c>
      <c r="M8" s="67" t="s">
        <v>65</v>
      </c>
      <c r="N8" s="69"/>
      <c r="O8" s="239" t="s">
        <v>97</v>
      </c>
      <c r="P8" s="240">
        <v>0.5</v>
      </c>
      <c r="Q8" s="241" t="s">
        <v>64</v>
      </c>
      <c r="R8" s="72">
        <v>8</v>
      </c>
      <c r="S8" s="72">
        <v>431</v>
      </c>
      <c r="T8" s="242" t="s">
        <v>96</v>
      </c>
      <c r="U8" s="73">
        <v>3</v>
      </c>
      <c r="V8" s="242" t="s">
        <v>156</v>
      </c>
      <c r="W8" s="73">
        <v>0</v>
      </c>
      <c r="X8" s="73">
        <v>37</v>
      </c>
      <c r="Y8" s="74">
        <v>29</v>
      </c>
      <c r="Z8" s="73">
        <v>3.08</v>
      </c>
      <c r="AA8" s="283">
        <v>2.5</v>
      </c>
      <c r="AB8" s="243">
        <v>115</v>
      </c>
      <c r="AC8" s="75">
        <v>230</v>
      </c>
      <c r="AD8" s="244">
        <v>27</v>
      </c>
      <c r="AE8" s="245">
        <f t="shared" si="0"/>
        <v>465.89247787610617</v>
      </c>
      <c r="AF8" s="245">
        <f t="shared" si="1"/>
        <v>310.59498525073747</v>
      </c>
      <c r="AG8" s="77">
        <v>0</v>
      </c>
      <c r="AH8" s="77">
        <f t="shared" si="2"/>
        <v>129.41457718780728</v>
      </c>
      <c r="AI8" s="246">
        <f t="shared" si="3"/>
        <v>905.9020403146509</v>
      </c>
      <c r="AJ8" s="245">
        <f t="shared" si="4"/>
        <v>155.29749262536873</v>
      </c>
      <c r="AK8" s="77">
        <f t="shared" si="5"/>
        <v>103.53166175024582</v>
      </c>
      <c r="AL8" s="77">
        <v>0</v>
      </c>
      <c r="AM8" s="77">
        <f t="shared" si="6"/>
        <v>43.13819239593576</v>
      </c>
      <c r="AN8" s="246">
        <f t="shared" si="7"/>
        <v>301.9673467715503</v>
      </c>
    </row>
    <row r="9" spans="1:40" s="247" customFormat="1" ht="24.75" customHeight="1">
      <c r="A9" s="281" t="s">
        <v>27</v>
      </c>
      <c r="B9" s="248">
        <v>2</v>
      </c>
      <c r="C9" s="248">
        <v>2</v>
      </c>
      <c r="D9" s="249" t="s">
        <v>58</v>
      </c>
      <c r="E9" s="249" t="s">
        <v>40</v>
      </c>
      <c r="F9" s="249"/>
      <c r="G9" s="248" t="s">
        <v>64</v>
      </c>
      <c r="H9" s="250">
        <v>23399</v>
      </c>
      <c r="I9" s="251" t="s">
        <v>59</v>
      </c>
      <c r="J9" s="252" t="s">
        <v>100</v>
      </c>
      <c r="K9" s="253" t="s">
        <v>64</v>
      </c>
      <c r="L9" s="254">
        <v>85030</v>
      </c>
      <c r="M9" s="254" t="s">
        <v>65</v>
      </c>
      <c r="N9" s="255"/>
      <c r="O9" s="256" t="s">
        <v>99</v>
      </c>
      <c r="P9" s="257">
        <v>0.5</v>
      </c>
      <c r="Q9" s="258" t="s">
        <v>64</v>
      </c>
      <c r="R9" s="259">
        <v>8</v>
      </c>
      <c r="S9" s="259">
        <v>431</v>
      </c>
      <c r="T9" s="260" t="s">
        <v>96</v>
      </c>
      <c r="U9" s="261">
        <v>3</v>
      </c>
      <c r="V9" s="260" t="s">
        <v>157</v>
      </c>
      <c r="W9" s="261">
        <v>0</v>
      </c>
      <c r="X9" s="261">
        <v>37</v>
      </c>
      <c r="Y9" s="262">
        <v>29</v>
      </c>
      <c r="Z9" s="261">
        <v>3.08</v>
      </c>
      <c r="AA9" s="284">
        <v>2.5</v>
      </c>
      <c r="AB9" s="263">
        <v>115</v>
      </c>
      <c r="AC9" s="264">
        <v>230</v>
      </c>
      <c r="AD9" s="265">
        <v>27</v>
      </c>
      <c r="AE9" s="266">
        <f t="shared" si="0"/>
        <v>465.89247787610617</v>
      </c>
      <c r="AF9" s="266">
        <f t="shared" si="1"/>
        <v>310.59498525073747</v>
      </c>
      <c r="AG9" s="93">
        <v>0</v>
      </c>
      <c r="AH9" s="93">
        <f t="shared" si="2"/>
        <v>129.41457718780728</v>
      </c>
      <c r="AI9" s="267">
        <f t="shared" si="3"/>
        <v>905.9020403146509</v>
      </c>
      <c r="AJ9" s="245">
        <f t="shared" si="4"/>
        <v>155.29749262536873</v>
      </c>
      <c r="AK9" s="77">
        <f t="shared" si="5"/>
        <v>103.53166175024582</v>
      </c>
      <c r="AL9" s="77">
        <v>0</v>
      </c>
      <c r="AM9" s="77">
        <f t="shared" si="6"/>
        <v>43.13819239593576</v>
      </c>
      <c r="AN9" s="246">
        <f t="shared" si="7"/>
        <v>301.9673467715503</v>
      </c>
    </row>
    <row r="10" spans="1:40" ht="25.5" customHeight="1">
      <c r="A10" s="452" t="s">
        <v>62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4"/>
      <c r="AB10" s="423">
        <f>AB5+AB9</f>
        <v>265</v>
      </c>
      <c r="AC10" s="160">
        <f>AC4+AC6+AC8</f>
        <v>750</v>
      </c>
      <c r="AD10" s="286" t="s">
        <v>27</v>
      </c>
      <c r="AE10" s="287">
        <f>SUM(AE4:AE9)</f>
        <v>2278.222919260158</v>
      </c>
      <c r="AF10" s="286">
        <f aca="true" t="shared" si="8" ref="AF10:AN10">SUM(AF4:AF9)</f>
        <v>1518.8152795067722</v>
      </c>
      <c r="AG10" s="286">
        <f t="shared" si="8"/>
        <v>0</v>
      </c>
      <c r="AH10" s="286">
        <f t="shared" si="8"/>
        <v>632.8396997944884</v>
      </c>
      <c r="AI10" s="337">
        <f t="shared" si="8"/>
        <v>4429.877898561419</v>
      </c>
      <c r="AJ10" s="312">
        <f t="shared" si="8"/>
        <v>759.4076397533861</v>
      </c>
      <c r="AK10" s="312">
        <f t="shared" si="8"/>
        <v>506.27175983559073</v>
      </c>
      <c r="AL10" s="312">
        <f t="shared" si="8"/>
        <v>0</v>
      </c>
      <c r="AM10" s="312">
        <f t="shared" si="8"/>
        <v>210.94656659816283</v>
      </c>
      <c r="AN10" s="338">
        <f t="shared" si="8"/>
        <v>1476.6259661871395</v>
      </c>
    </row>
    <row r="21" ht="12.75">
      <c r="AK21" s="339"/>
    </row>
    <row r="24" ht="12.75">
      <c r="AK24" s="339"/>
    </row>
  </sheetData>
  <mergeCells count="9">
    <mergeCell ref="A10:AA10"/>
    <mergeCell ref="AJ1:AN1"/>
    <mergeCell ref="AE2:AI2"/>
    <mergeCell ref="AJ2:AN2"/>
    <mergeCell ref="Q1:AA2"/>
    <mergeCell ref="A1:P2"/>
    <mergeCell ref="AB1:AC2"/>
    <mergeCell ref="AD1:AD3"/>
    <mergeCell ref="AE1:AI1"/>
  </mergeCells>
  <printOptions/>
  <pageMargins left="0.2755905511811024" right="0.5511811023622047" top="1.1811023622047245" bottom="0.984251968503937" header="0.5118110236220472" footer="0.5118110236220472"/>
  <pageSetup horizontalDpi="360" verticalDpi="360" orientation="landscape" paperSize="8" scale="70" r:id="rId1"/>
  <headerFooter alignWithMargins="0">
    <oddHeader>&amp;C&amp;"Arial,Grassetto"&amp;12ZONA EDIFICABILE (prevista in progetto)</oddHeader>
    <oddFooter>&amp;C&amp;F&amp;RPagina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18"/>
  <sheetViews>
    <sheetView view="pageBreakPreview" zoomScale="85" zoomScaleNormal="85" zoomScaleSheetLayoutView="85" workbookViewId="0" topLeftCell="J1">
      <selection activeCell="J2" sqref="J1:P16384"/>
    </sheetView>
  </sheetViews>
  <sheetFormatPr defaultColWidth="9.140625" defaultRowHeight="12.75"/>
  <cols>
    <col min="1" max="1" width="3.8515625" style="0" bestFit="1" customWidth="1"/>
    <col min="2" max="2" width="4.28125" style="0" customWidth="1"/>
    <col min="3" max="3" width="6.00390625" style="0" customWidth="1"/>
    <col min="4" max="5" width="18.7109375" style="0" customWidth="1"/>
    <col min="6" max="6" width="24.140625" style="0" customWidth="1"/>
    <col min="7" max="7" width="17.57421875" style="0" customWidth="1"/>
    <col min="8" max="8" width="15.57421875" style="0" customWidth="1"/>
    <col min="9" max="9" width="12.28125" style="0" customWidth="1"/>
    <col min="10" max="10" width="19.421875" style="0" customWidth="1"/>
    <col min="11" max="11" width="18.00390625" style="0" customWidth="1"/>
    <col min="12" max="12" width="12.00390625" style="0" customWidth="1"/>
    <col min="13" max="13" width="10.57421875" style="0" customWidth="1"/>
    <col min="14" max="14" width="14.8515625" style="0" customWidth="1"/>
    <col min="15" max="15" width="3.57421875" style="0" customWidth="1"/>
    <col min="16" max="16" width="12.7109375" style="0" bestFit="1" customWidth="1"/>
    <col min="17" max="17" width="6.140625" style="0" customWidth="1"/>
    <col min="18" max="18" width="9.8515625" style="0" customWidth="1"/>
    <col min="19" max="19" width="6.28125" style="0" customWidth="1"/>
    <col min="20" max="20" width="4.7109375" style="0" customWidth="1"/>
    <col min="21" max="21" width="11.28125" style="0" customWidth="1"/>
    <col min="22" max="22" width="2.57421875" style="0" customWidth="1"/>
    <col min="23" max="25" width="3.00390625" style="0" customWidth="1"/>
    <col min="26" max="27" width="7.00390625" style="0" customWidth="1"/>
    <col min="28" max="28" width="8.8515625" style="0" customWidth="1"/>
    <col min="29" max="36" width="8.7109375" style="0" customWidth="1"/>
    <col min="37" max="37" width="25.8515625" style="0" hidden="1" customWidth="1"/>
  </cols>
  <sheetData>
    <row r="1" spans="1:35" ht="15.75" thickBot="1">
      <c r="A1" s="447" t="s">
        <v>147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9"/>
      <c r="R1" s="447" t="s">
        <v>148</v>
      </c>
      <c r="S1" s="448"/>
      <c r="T1" s="448"/>
      <c r="U1" s="448"/>
      <c r="V1" s="448"/>
      <c r="W1" s="448"/>
      <c r="X1" s="448"/>
      <c r="Y1" s="449"/>
      <c r="Z1" s="450" t="s">
        <v>149</v>
      </c>
      <c r="AA1" s="451"/>
      <c r="AB1" s="336"/>
      <c r="AC1" s="447" t="s">
        <v>150</v>
      </c>
      <c r="AD1" s="448"/>
      <c r="AE1" s="448"/>
      <c r="AF1" s="449"/>
      <c r="AG1" s="447" t="s">
        <v>158</v>
      </c>
      <c r="AH1" s="448"/>
      <c r="AI1" s="449"/>
    </row>
    <row r="2" spans="1:37" s="1" customFormat="1" ht="79.5" customHeight="1" thickBot="1">
      <c r="A2" s="117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5</v>
      </c>
      <c r="G2" s="120" t="s">
        <v>6</v>
      </c>
      <c r="H2" s="119" t="s">
        <v>7</v>
      </c>
      <c r="I2" s="121" t="s">
        <v>8</v>
      </c>
      <c r="J2" s="119" t="s">
        <v>9</v>
      </c>
      <c r="K2" s="120" t="s">
        <v>10</v>
      </c>
      <c r="L2" s="119" t="s">
        <v>11</v>
      </c>
      <c r="M2" s="119" t="s">
        <v>12</v>
      </c>
      <c r="N2" s="119" t="s">
        <v>13</v>
      </c>
      <c r="O2" s="122" t="s">
        <v>14</v>
      </c>
      <c r="P2" s="119" t="s">
        <v>15</v>
      </c>
      <c r="Q2" s="122" t="s">
        <v>16</v>
      </c>
      <c r="R2" s="122" t="s">
        <v>17</v>
      </c>
      <c r="S2" s="123" t="s">
        <v>18</v>
      </c>
      <c r="T2" s="123" t="s">
        <v>19</v>
      </c>
      <c r="U2" s="123" t="s">
        <v>20</v>
      </c>
      <c r="V2" s="123" t="s">
        <v>21</v>
      </c>
      <c r="W2" s="124" t="s">
        <v>22</v>
      </c>
      <c r="X2" s="124" t="s">
        <v>23</v>
      </c>
      <c r="Y2" s="124" t="s">
        <v>24</v>
      </c>
      <c r="Z2" s="314" t="s">
        <v>145</v>
      </c>
      <c r="AA2" s="124" t="s">
        <v>144</v>
      </c>
      <c r="AB2" s="315" t="s">
        <v>25</v>
      </c>
      <c r="AC2" s="126" t="s">
        <v>152</v>
      </c>
      <c r="AD2" s="126" t="s">
        <v>151</v>
      </c>
      <c r="AE2" s="126" t="s">
        <v>71</v>
      </c>
      <c r="AF2" s="126" t="s">
        <v>75</v>
      </c>
      <c r="AG2" s="126" t="s">
        <v>152</v>
      </c>
      <c r="AH2" s="126" t="s">
        <v>153</v>
      </c>
      <c r="AI2" s="126" t="s">
        <v>71</v>
      </c>
      <c r="AJ2" s="126" t="s">
        <v>146</v>
      </c>
      <c r="AK2" s="125" t="s">
        <v>26</v>
      </c>
    </row>
    <row r="3" spans="1:37" s="21" customFormat="1" ht="19.5" customHeight="1">
      <c r="A3" s="23" t="s">
        <v>177</v>
      </c>
      <c r="B3" s="24">
        <v>1</v>
      </c>
      <c r="C3" s="25">
        <v>2142</v>
      </c>
      <c r="D3" s="26" t="s">
        <v>33</v>
      </c>
      <c r="E3" s="26" t="s">
        <v>38</v>
      </c>
      <c r="F3" s="27" t="s">
        <v>27</v>
      </c>
      <c r="G3" s="26"/>
      <c r="H3" s="24" t="s">
        <v>29</v>
      </c>
      <c r="I3" s="28">
        <v>24157</v>
      </c>
      <c r="J3" s="29" t="s">
        <v>47</v>
      </c>
      <c r="K3" s="30" t="s">
        <v>68</v>
      </c>
      <c r="L3" s="31" t="s">
        <v>69</v>
      </c>
      <c r="M3" s="32">
        <v>85030</v>
      </c>
      <c r="N3" s="33" t="s">
        <v>64</v>
      </c>
      <c r="O3" s="33" t="s">
        <v>65</v>
      </c>
      <c r="P3" s="34" t="s">
        <v>28</v>
      </c>
      <c r="Q3" s="35">
        <v>1</v>
      </c>
      <c r="R3" s="36" t="s">
        <v>29</v>
      </c>
      <c r="S3" s="37">
        <v>8</v>
      </c>
      <c r="T3" s="37">
        <v>745</v>
      </c>
      <c r="U3" s="38" t="s">
        <v>30</v>
      </c>
      <c r="V3" s="38">
        <v>3</v>
      </c>
      <c r="W3" s="38">
        <v>0</v>
      </c>
      <c r="X3" s="38">
        <v>7</v>
      </c>
      <c r="Y3" s="39">
        <v>10</v>
      </c>
      <c r="Z3" s="317">
        <v>32</v>
      </c>
      <c r="AA3" s="328" t="s">
        <v>27</v>
      </c>
      <c r="AB3" s="41">
        <v>0.813</v>
      </c>
      <c r="AC3" s="42">
        <f>Z3*AB3*Q3</f>
        <v>26.016</v>
      </c>
      <c r="AD3" s="115">
        <f>AC3*0.5</f>
        <v>13.008</v>
      </c>
      <c r="AE3" s="115">
        <f>AC3*2/12</f>
        <v>4.335999999999999</v>
      </c>
      <c r="AF3" s="115">
        <v>100</v>
      </c>
      <c r="AG3" s="42"/>
      <c r="AH3" s="115"/>
      <c r="AI3" s="115"/>
      <c r="AJ3" s="340">
        <f>SUM(AC3:AF3)</f>
        <v>143.36</v>
      </c>
      <c r="AK3" s="40"/>
    </row>
    <row r="4" spans="1:37" s="78" customFormat="1" ht="19.5" customHeight="1">
      <c r="A4" s="94" t="s">
        <v>178</v>
      </c>
      <c r="B4" s="95">
        <v>1</v>
      </c>
      <c r="C4" s="96">
        <v>2141</v>
      </c>
      <c r="D4" s="97" t="s">
        <v>33</v>
      </c>
      <c r="E4" s="97" t="s">
        <v>39</v>
      </c>
      <c r="F4" s="98" t="s">
        <v>27</v>
      </c>
      <c r="G4" s="97" t="s">
        <v>27</v>
      </c>
      <c r="H4" s="95" t="s">
        <v>48</v>
      </c>
      <c r="I4" s="99">
        <v>23298</v>
      </c>
      <c r="J4" s="100" t="s">
        <v>49</v>
      </c>
      <c r="K4" s="101" t="s">
        <v>179</v>
      </c>
      <c r="L4" s="102"/>
      <c r="M4" s="103">
        <v>85030</v>
      </c>
      <c r="N4" s="104" t="s">
        <v>64</v>
      </c>
      <c r="O4" s="104" t="s">
        <v>65</v>
      </c>
      <c r="P4" s="105" t="s">
        <v>28</v>
      </c>
      <c r="Q4" s="106">
        <v>1</v>
      </c>
      <c r="R4" s="107" t="s">
        <v>29</v>
      </c>
      <c r="S4" s="108">
        <v>8</v>
      </c>
      <c r="T4" s="108">
        <v>746</v>
      </c>
      <c r="U4" s="109" t="s">
        <v>30</v>
      </c>
      <c r="V4" s="109">
        <v>3</v>
      </c>
      <c r="W4" s="109">
        <v>0</v>
      </c>
      <c r="X4" s="109">
        <v>7</v>
      </c>
      <c r="Y4" s="110">
        <v>10</v>
      </c>
      <c r="Z4" s="316">
        <v>34</v>
      </c>
      <c r="AA4" s="327" t="s">
        <v>27</v>
      </c>
      <c r="AB4" s="112">
        <v>0.813</v>
      </c>
      <c r="AC4" s="113">
        <f>Z4*AB4*Q4</f>
        <v>27.642</v>
      </c>
      <c r="AD4" s="113">
        <f>AC4*0.5</f>
        <v>13.821</v>
      </c>
      <c r="AE4" s="113">
        <f>AC4*2/12</f>
        <v>4.607</v>
      </c>
      <c r="AF4" s="113">
        <v>1000</v>
      </c>
      <c r="AG4" s="113"/>
      <c r="AH4" s="113"/>
      <c r="AI4" s="113"/>
      <c r="AJ4" s="145">
        <f>SUM(AC4:AF4)</f>
        <v>1046.07</v>
      </c>
      <c r="AK4" s="111"/>
    </row>
    <row r="5" spans="1:37" s="21" customFormat="1" ht="19.5" customHeight="1">
      <c r="A5" s="4">
        <v>14</v>
      </c>
      <c r="B5" s="5">
        <v>1</v>
      </c>
      <c r="C5" s="6">
        <v>1200</v>
      </c>
      <c r="D5" s="7" t="s">
        <v>34</v>
      </c>
      <c r="E5" s="7" t="s">
        <v>37</v>
      </c>
      <c r="F5" s="8" t="s">
        <v>66</v>
      </c>
      <c r="G5" s="7" t="s">
        <v>50</v>
      </c>
      <c r="H5" s="5" t="s">
        <v>29</v>
      </c>
      <c r="I5" s="9">
        <v>423</v>
      </c>
      <c r="J5" s="10" t="s">
        <v>27</v>
      </c>
      <c r="K5" s="11"/>
      <c r="L5" s="12"/>
      <c r="M5" s="13"/>
      <c r="N5" s="14"/>
      <c r="O5" s="14"/>
      <c r="P5" s="15"/>
      <c r="Q5" s="16"/>
      <c r="R5" s="17"/>
      <c r="S5" s="18"/>
      <c r="T5" s="18"/>
      <c r="U5" s="19"/>
      <c r="V5" s="19"/>
      <c r="W5" s="19"/>
      <c r="X5" s="19"/>
      <c r="Y5" s="20"/>
      <c r="Z5" s="320"/>
      <c r="AA5" s="331"/>
      <c r="AB5" s="2"/>
      <c r="AC5" s="3"/>
      <c r="AD5" s="3"/>
      <c r="AE5" s="3"/>
      <c r="AF5" s="3"/>
      <c r="AG5" s="3"/>
      <c r="AH5" s="3"/>
      <c r="AI5" s="3"/>
      <c r="AJ5" s="202"/>
      <c r="AK5" s="22"/>
    </row>
    <row r="6" spans="1:37" s="21" customFormat="1" ht="19.5" customHeight="1">
      <c r="A6" s="177">
        <v>14</v>
      </c>
      <c r="B6" s="178">
        <v>2</v>
      </c>
      <c r="C6" s="179">
        <v>1200</v>
      </c>
      <c r="D6" s="180" t="s">
        <v>32</v>
      </c>
      <c r="E6" s="180" t="s">
        <v>40</v>
      </c>
      <c r="F6" s="181" t="s">
        <v>66</v>
      </c>
      <c r="G6" s="180" t="s">
        <v>51</v>
      </c>
      <c r="H6" s="178" t="s">
        <v>52</v>
      </c>
      <c r="I6" s="182" t="s">
        <v>53</v>
      </c>
      <c r="J6" s="183" t="s">
        <v>27</v>
      </c>
      <c r="K6" s="184"/>
      <c r="L6" s="185"/>
      <c r="M6" s="186"/>
      <c r="N6" s="187"/>
      <c r="O6" s="187"/>
      <c r="P6" s="188"/>
      <c r="Q6" s="189"/>
      <c r="R6" s="190"/>
      <c r="S6" s="191"/>
      <c r="T6" s="191"/>
      <c r="U6" s="192"/>
      <c r="V6" s="192"/>
      <c r="W6" s="192"/>
      <c r="X6" s="192"/>
      <c r="Y6" s="193"/>
      <c r="Z6" s="321"/>
      <c r="AA6" s="332"/>
      <c r="AB6" s="349"/>
      <c r="AC6" s="350"/>
      <c r="AD6" s="350"/>
      <c r="AE6" s="350"/>
      <c r="AF6" s="350"/>
      <c r="AG6" s="350"/>
      <c r="AH6" s="350"/>
      <c r="AI6" s="350"/>
      <c r="AJ6" s="351"/>
      <c r="AK6" s="197"/>
    </row>
    <row r="7" spans="1:37" s="78" customFormat="1" ht="19.5" customHeight="1">
      <c r="A7" s="146">
        <v>14</v>
      </c>
      <c r="B7" s="347" t="s">
        <v>180</v>
      </c>
      <c r="C7" s="148"/>
      <c r="D7" s="149" t="s">
        <v>181</v>
      </c>
      <c r="E7" s="149" t="s">
        <v>182</v>
      </c>
      <c r="F7" s="150" t="s">
        <v>183</v>
      </c>
      <c r="G7" s="149"/>
      <c r="H7" s="147" t="s">
        <v>29</v>
      </c>
      <c r="I7" s="151">
        <v>11620</v>
      </c>
      <c r="J7" s="152" t="s">
        <v>184</v>
      </c>
      <c r="K7" s="153" t="s">
        <v>185</v>
      </c>
      <c r="L7" s="154"/>
      <c r="M7" s="155">
        <v>85030</v>
      </c>
      <c r="N7" s="156" t="s">
        <v>64</v>
      </c>
      <c r="O7" s="156" t="s">
        <v>65</v>
      </c>
      <c r="P7" s="157" t="s">
        <v>28</v>
      </c>
      <c r="Q7" s="158">
        <v>1</v>
      </c>
      <c r="R7" s="159" t="s">
        <v>29</v>
      </c>
      <c r="S7" s="352">
        <v>8</v>
      </c>
      <c r="T7" s="353">
        <v>454</v>
      </c>
      <c r="U7" s="354" t="s">
        <v>30</v>
      </c>
      <c r="V7" s="354">
        <v>3</v>
      </c>
      <c r="W7" s="354">
        <v>0</v>
      </c>
      <c r="X7" s="354">
        <v>30</v>
      </c>
      <c r="Y7" s="355">
        <v>80</v>
      </c>
      <c r="Z7" s="356">
        <v>48</v>
      </c>
      <c r="AA7" s="352" t="s">
        <v>27</v>
      </c>
      <c r="AB7" s="161">
        <v>0.813</v>
      </c>
      <c r="AC7" s="348">
        <f>Z7*AB7*Q7</f>
        <v>39.024</v>
      </c>
      <c r="AD7" s="348">
        <f>AC7*0.5</f>
        <v>19.512</v>
      </c>
      <c r="AE7" s="348">
        <f>AC7*2/12</f>
        <v>6.5040000000000004</v>
      </c>
      <c r="AF7" s="348">
        <v>100</v>
      </c>
      <c r="AG7" s="194"/>
      <c r="AH7" s="194"/>
      <c r="AI7" s="194"/>
      <c r="AJ7" s="194">
        <f>SUM(AC7:AF7)</f>
        <v>165.04000000000002</v>
      </c>
      <c r="AK7" s="198"/>
    </row>
    <row r="8" spans="1:37" s="78" customFormat="1" ht="19.5" customHeight="1">
      <c r="A8" s="58" t="s">
        <v>161</v>
      </c>
      <c r="B8" s="59">
        <v>1</v>
      </c>
      <c r="C8" s="60">
        <v>903</v>
      </c>
      <c r="D8" s="61" t="s">
        <v>35</v>
      </c>
      <c r="E8" s="61" t="s">
        <v>36</v>
      </c>
      <c r="F8" s="62" t="s">
        <v>63</v>
      </c>
      <c r="G8" s="61" t="s">
        <v>54</v>
      </c>
      <c r="H8" s="59" t="s">
        <v>27</v>
      </c>
      <c r="I8" s="63" t="s">
        <v>27</v>
      </c>
      <c r="J8" s="64"/>
      <c r="K8" s="65"/>
      <c r="L8" s="66"/>
      <c r="M8" s="67"/>
      <c r="N8" s="68"/>
      <c r="O8" s="68"/>
      <c r="P8" s="69"/>
      <c r="Q8" s="70"/>
      <c r="R8" s="71"/>
      <c r="S8" s="72"/>
      <c r="T8" s="72"/>
      <c r="U8" s="73"/>
      <c r="V8" s="73"/>
      <c r="W8" s="73"/>
      <c r="X8" s="73"/>
      <c r="Y8" s="74"/>
      <c r="Z8" s="318"/>
      <c r="AA8" s="329"/>
      <c r="AB8" s="76"/>
      <c r="AC8" s="77"/>
      <c r="AD8" s="116"/>
      <c r="AE8" s="116"/>
      <c r="AF8" s="116"/>
      <c r="AG8" s="77"/>
      <c r="AH8" s="116"/>
      <c r="AI8" s="116"/>
      <c r="AJ8" s="201"/>
      <c r="AK8" s="199"/>
    </row>
    <row r="9" spans="1:37" s="78" customFormat="1" ht="19.5" customHeight="1">
      <c r="A9" s="79" t="s">
        <v>161</v>
      </c>
      <c r="B9" s="80">
        <v>2</v>
      </c>
      <c r="C9" s="81">
        <v>903</v>
      </c>
      <c r="D9" s="82" t="s">
        <v>35</v>
      </c>
      <c r="E9" s="82" t="s">
        <v>41</v>
      </c>
      <c r="F9" s="83" t="s">
        <v>66</v>
      </c>
      <c r="G9" s="82" t="s">
        <v>54</v>
      </c>
      <c r="H9" s="80" t="s">
        <v>27</v>
      </c>
      <c r="I9" s="84" t="s">
        <v>27</v>
      </c>
      <c r="J9" s="85"/>
      <c r="K9" s="65"/>
      <c r="L9" s="66"/>
      <c r="M9" s="67"/>
      <c r="N9" s="68"/>
      <c r="O9" s="68"/>
      <c r="P9" s="86"/>
      <c r="Q9" s="87"/>
      <c r="R9" s="88"/>
      <c r="S9" s="89"/>
      <c r="T9" s="89"/>
      <c r="U9" s="90"/>
      <c r="V9" s="90"/>
      <c r="W9" s="90"/>
      <c r="X9" s="90"/>
      <c r="Y9" s="91"/>
      <c r="Z9" s="322"/>
      <c r="AA9" s="334"/>
      <c r="AB9" s="92"/>
      <c r="AC9" s="77"/>
      <c r="AD9" s="77"/>
      <c r="AE9" s="77"/>
      <c r="AF9" s="77"/>
      <c r="AG9" s="77"/>
      <c r="AH9" s="77"/>
      <c r="AI9" s="77"/>
      <c r="AJ9" s="203"/>
      <c r="AK9" s="200"/>
    </row>
    <row r="10" spans="1:37" s="78" customFormat="1" ht="19.5" customHeight="1">
      <c r="A10" s="127" t="s">
        <v>161</v>
      </c>
      <c r="B10" s="128">
        <v>3</v>
      </c>
      <c r="C10" s="129">
        <v>903</v>
      </c>
      <c r="D10" s="130" t="s">
        <v>35</v>
      </c>
      <c r="E10" s="130" t="s">
        <v>42</v>
      </c>
      <c r="F10" s="131" t="s">
        <v>66</v>
      </c>
      <c r="G10" s="130" t="s">
        <v>54</v>
      </c>
      <c r="H10" s="128" t="s">
        <v>27</v>
      </c>
      <c r="I10" s="132" t="s">
        <v>27</v>
      </c>
      <c r="J10" s="133"/>
      <c r="K10" s="195"/>
      <c r="L10" s="134"/>
      <c r="M10" s="135"/>
      <c r="N10" s="136"/>
      <c r="O10" s="136"/>
      <c r="P10" s="137"/>
      <c r="Q10" s="138"/>
      <c r="R10" s="139"/>
      <c r="S10" s="140"/>
      <c r="T10" s="140"/>
      <c r="U10" s="141"/>
      <c r="V10" s="141"/>
      <c r="W10" s="141"/>
      <c r="X10" s="141"/>
      <c r="Y10" s="142"/>
      <c r="Z10" s="319"/>
      <c r="AA10" s="330"/>
      <c r="AB10" s="364"/>
      <c r="AC10" s="365"/>
      <c r="AD10" s="365"/>
      <c r="AE10" s="365"/>
      <c r="AF10" s="365"/>
      <c r="AG10" s="365"/>
      <c r="AH10" s="365"/>
      <c r="AI10" s="365"/>
      <c r="AJ10" s="366"/>
      <c r="AK10" s="143"/>
    </row>
    <row r="11" spans="1:37" s="78" customFormat="1" ht="19.5" customHeight="1">
      <c r="A11" s="162" t="s">
        <v>161</v>
      </c>
      <c r="B11" s="357" t="s">
        <v>189</v>
      </c>
      <c r="C11" s="164"/>
      <c r="D11" s="165" t="s">
        <v>186</v>
      </c>
      <c r="E11" s="165" t="s">
        <v>187</v>
      </c>
      <c r="F11" s="166" t="s">
        <v>183</v>
      </c>
      <c r="G11" s="165"/>
      <c r="H11" s="163" t="s">
        <v>29</v>
      </c>
      <c r="I11" s="167">
        <v>16087</v>
      </c>
      <c r="J11" s="168" t="s">
        <v>188</v>
      </c>
      <c r="K11" s="169" t="s">
        <v>70</v>
      </c>
      <c r="L11" s="170"/>
      <c r="M11" s="171">
        <v>85030</v>
      </c>
      <c r="N11" s="172" t="s">
        <v>64</v>
      </c>
      <c r="O11" s="172" t="s">
        <v>65</v>
      </c>
      <c r="P11" s="173" t="s">
        <v>28</v>
      </c>
      <c r="Q11" s="174">
        <v>1</v>
      </c>
      <c r="R11" s="175" t="s">
        <v>29</v>
      </c>
      <c r="S11" s="358">
        <v>8</v>
      </c>
      <c r="T11" s="359">
        <v>73</v>
      </c>
      <c r="U11" s="360" t="s">
        <v>46</v>
      </c>
      <c r="V11" s="360">
        <v>4</v>
      </c>
      <c r="W11" s="360">
        <v>0</v>
      </c>
      <c r="X11" s="360">
        <v>32</v>
      </c>
      <c r="Y11" s="361">
        <v>33</v>
      </c>
      <c r="Z11" s="362">
        <v>73</v>
      </c>
      <c r="AA11" s="358" t="s">
        <v>27</v>
      </c>
      <c r="AB11" s="144">
        <v>0.61</v>
      </c>
      <c r="AC11" s="363">
        <f>Z11*AB11*Q11</f>
        <v>44.53</v>
      </c>
      <c r="AD11" s="363">
        <f>AC11*0.5</f>
        <v>22.265</v>
      </c>
      <c r="AE11" s="363">
        <f>AC11*2/12</f>
        <v>7.421666666666667</v>
      </c>
      <c r="AF11" s="363">
        <v>1000</v>
      </c>
      <c r="AG11" s="145"/>
      <c r="AH11" s="145"/>
      <c r="AI11" s="145"/>
      <c r="AJ11" s="145">
        <f>SUM(AC11:AF11)</f>
        <v>1074.2166666666667</v>
      </c>
      <c r="AK11" s="341"/>
    </row>
    <row r="12" spans="1:37" s="21" customFormat="1" ht="19.5" customHeight="1">
      <c r="A12" s="4">
        <v>18</v>
      </c>
      <c r="B12" s="5">
        <v>1</v>
      </c>
      <c r="C12" s="6" t="s">
        <v>27</v>
      </c>
      <c r="D12" s="7" t="s">
        <v>72</v>
      </c>
      <c r="E12" s="7" t="s">
        <v>44</v>
      </c>
      <c r="F12" s="8" t="s">
        <v>73</v>
      </c>
      <c r="G12" s="7" t="s">
        <v>27</v>
      </c>
      <c r="H12" s="5" t="s">
        <v>29</v>
      </c>
      <c r="I12" s="9">
        <v>11369</v>
      </c>
      <c r="J12" s="10" t="s">
        <v>60</v>
      </c>
      <c r="K12" s="11" t="s">
        <v>27</v>
      </c>
      <c r="L12" s="12"/>
      <c r="M12" s="13" t="s">
        <v>27</v>
      </c>
      <c r="N12" s="14" t="s">
        <v>27</v>
      </c>
      <c r="O12" s="14"/>
      <c r="P12" s="15"/>
      <c r="Q12" s="16"/>
      <c r="R12" s="17"/>
      <c r="S12" s="18"/>
      <c r="T12" s="18"/>
      <c r="U12" s="19"/>
      <c r="V12" s="19"/>
      <c r="W12" s="19"/>
      <c r="X12" s="19"/>
      <c r="Y12" s="20"/>
      <c r="Z12" s="320"/>
      <c r="AA12" s="331"/>
      <c r="AB12" s="2"/>
      <c r="AC12" s="3"/>
      <c r="AD12" s="3"/>
      <c r="AE12" s="3"/>
      <c r="AF12" s="3"/>
      <c r="AG12" s="3"/>
      <c r="AH12" s="3"/>
      <c r="AI12" s="3"/>
      <c r="AJ12" s="202"/>
      <c r="AK12" s="196"/>
    </row>
    <row r="13" spans="1:37" s="21" customFormat="1" ht="19.5" customHeight="1">
      <c r="A13" s="4">
        <v>18</v>
      </c>
      <c r="B13" s="5">
        <v>2</v>
      </c>
      <c r="C13" s="6" t="s">
        <v>27</v>
      </c>
      <c r="D13" s="7" t="s">
        <v>72</v>
      </c>
      <c r="E13" s="7" t="s">
        <v>43</v>
      </c>
      <c r="F13" s="8" t="s">
        <v>73</v>
      </c>
      <c r="G13" s="7" t="s">
        <v>27</v>
      </c>
      <c r="H13" s="5" t="s">
        <v>29</v>
      </c>
      <c r="I13" s="9">
        <v>11369</v>
      </c>
      <c r="J13" s="10" t="s">
        <v>60</v>
      </c>
      <c r="K13" s="11" t="s">
        <v>27</v>
      </c>
      <c r="L13" s="12"/>
      <c r="M13" s="13" t="s">
        <v>27</v>
      </c>
      <c r="N13" s="14" t="s">
        <v>27</v>
      </c>
      <c r="O13" s="14"/>
      <c r="P13" s="15"/>
      <c r="Q13" s="16"/>
      <c r="R13" s="17"/>
      <c r="S13" s="18"/>
      <c r="T13" s="18"/>
      <c r="U13" s="19"/>
      <c r="V13" s="19"/>
      <c r="W13" s="19"/>
      <c r="X13" s="19"/>
      <c r="Y13" s="20"/>
      <c r="Z13" s="320"/>
      <c r="AA13" s="331"/>
      <c r="AB13" s="2"/>
      <c r="AC13" s="3"/>
      <c r="AD13" s="3"/>
      <c r="AE13" s="3"/>
      <c r="AF13" s="3"/>
      <c r="AG13" s="3"/>
      <c r="AH13" s="3"/>
      <c r="AI13" s="3"/>
      <c r="AJ13" s="202"/>
      <c r="AK13" s="196"/>
    </row>
    <row r="14" spans="1:37" s="21" customFormat="1" ht="19.5" customHeight="1">
      <c r="A14" s="177">
        <v>18</v>
      </c>
      <c r="B14" s="178">
        <v>3</v>
      </c>
      <c r="C14" s="179" t="s">
        <v>27</v>
      </c>
      <c r="D14" s="180" t="s">
        <v>72</v>
      </c>
      <c r="E14" s="180" t="s">
        <v>45</v>
      </c>
      <c r="F14" s="181" t="s">
        <v>74</v>
      </c>
      <c r="G14" s="180" t="s">
        <v>27</v>
      </c>
      <c r="H14" s="178" t="s">
        <v>29</v>
      </c>
      <c r="I14" s="182">
        <v>21348</v>
      </c>
      <c r="J14" s="183" t="s">
        <v>61</v>
      </c>
      <c r="K14" s="184" t="s">
        <v>27</v>
      </c>
      <c r="L14" s="185"/>
      <c r="M14" s="186" t="s">
        <v>27</v>
      </c>
      <c r="N14" s="187" t="s">
        <v>27</v>
      </c>
      <c r="O14" s="187"/>
      <c r="P14" s="188"/>
      <c r="Q14" s="189"/>
      <c r="R14" s="190"/>
      <c r="S14" s="191"/>
      <c r="T14" s="191"/>
      <c r="U14" s="192"/>
      <c r="V14" s="192"/>
      <c r="W14" s="192"/>
      <c r="X14" s="192"/>
      <c r="Y14" s="193"/>
      <c r="Z14" s="321"/>
      <c r="AA14" s="332"/>
      <c r="AB14" s="349"/>
      <c r="AC14" s="350"/>
      <c r="AD14" s="350"/>
      <c r="AE14" s="350"/>
      <c r="AF14" s="350"/>
      <c r="AG14" s="350"/>
      <c r="AH14" s="350"/>
      <c r="AI14" s="350"/>
      <c r="AJ14" s="351"/>
      <c r="AK14" s="197"/>
    </row>
    <row r="15" spans="1:37" s="78" customFormat="1" ht="19.5" customHeight="1">
      <c r="A15" s="146">
        <v>18</v>
      </c>
      <c r="B15" s="347" t="s">
        <v>189</v>
      </c>
      <c r="C15" s="148"/>
      <c r="D15" s="149" t="s">
        <v>190</v>
      </c>
      <c r="E15" s="149" t="s">
        <v>191</v>
      </c>
      <c r="F15" s="150" t="s">
        <v>183</v>
      </c>
      <c r="G15" s="149"/>
      <c r="H15" s="147" t="s">
        <v>29</v>
      </c>
      <c r="I15" s="151">
        <v>24846</v>
      </c>
      <c r="J15" s="152" t="s">
        <v>192</v>
      </c>
      <c r="K15" s="153" t="s">
        <v>193</v>
      </c>
      <c r="L15" s="154"/>
      <c r="M15" s="155">
        <v>85030</v>
      </c>
      <c r="N15" s="156" t="s">
        <v>64</v>
      </c>
      <c r="O15" s="156" t="s">
        <v>65</v>
      </c>
      <c r="P15" s="157" t="s">
        <v>28</v>
      </c>
      <c r="Q15" s="158">
        <v>1</v>
      </c>
      <c r="R15" s="159" t="s">
        <v>29</v>
      </c>
      <c r="S15" s="352">
        <v>8</v>
      </c>
      <c r="T15" s="353">
        <v>131</v>
      </c>
      <c r="U15" s="354" t="s">
        <v>30</v>
      </c>
      <c r="V15" s="354">
        <v>2</v>
      </c>
      <c r="W15" s="354">
        <v>0</v>
      </c>
      <c r="X15" s="354">
        <v>24</v>
      </c>
      <c r="Y15" s="355">
        <v>15</v>
      </c>
      <c r="Z15" s="356">
        <v>23</v>
      </c>
      <c r="AA15" s="352" t="s">
        <v>27</v>
      </c>
      <c r="AB15" s="161">
        <v>0.813</v>
      </c>
      <c r="AC15" s="348">
        <f>Z15*AB15*Q15</f>
        <v>18.698999999999998</v>
      </c>
      <c r="AD15" s="348">
        <f>AC15*0.5</f>
        <v>9.349499999999999</v>
      </c>
      <c r="AE15" s="348">
        <f>AC15*2/12</f>
        <v>3.1165</v>
      </c>
      <c r="AF15" s="348">
        <v>100</v>
      </c>
      <c r="AG15" s="194"/>
      <c r="AH15" s="194"/>
      <c r="AI15" s="194"/>
      <c r="AJ15" s="194">
        <f>SUM(AC15:AF15)</f>
        <v>131.165</v>
      </c>
      <c r="AK15" s="198"/>
    </row>
    <row r="16" spans="1:37" s="21" customFormat="1" ht="19.5" customHeight="1">
      <c r="A16" s="58">
        <v>21</v>
      </c>
      <c r="B16" s="59">
        <v>1</v>
      </c>
      <c r="C16" s="60" t="s">
        <v>27</v>
      </c>
      <c r="D16" s="61" t="s">
        <v>162</v>
      </c>
      <c r="E16" s="61" t="s">
        <v>205</v>
      </c>
      <c r="F16" s="62" t="s">
        <v>27</v>
      </c>
      <c r="G16" s="61" t="s">
        <v>27</v>
      </c>
      <c r="H16" s="59" t="s">
        <v>29</v>
      </c>
      <c r="I16" s="63">
        <v>9914</v>
      </c>
      <c r="J16" s="64" t="s">
        <v>206</v>
      </c>
      <c r="K16" s="65" t="s">
        <v>27</v>
      </c>
      <c r="L16" s="66"/>
      <c r="M16" s="67" t="s">
        <v>27</v>
      </c>
      <c r="N16" s="68" t="s">
        <v>27</v>
      </c>
      <c r="O16" s="68"/>
      <c r="P16" s="69"/>
      <c r="Q16" s="70"/>
      <c r="R16" s="71"/>
      <c r="S16" s="72"/>
      <c r="T16" s="72"/>
      <c r="U16" s="73"/>
      <c r="V16" s="73"/>
      <c r="W16" s="73"/>
      <c r="X16" s="73"/>
      <c r="Y16" s="74"/>
      <c r="Z16" s="318"/>
      <c r="AA16" s="329"/>
      <c r="AB16" s="76"/>
      <c r="AC16" s="77"/>
      <c r="AD16" s="77"/>
      <c r="AE16" s="77"/>
      <c r="AF16" s="77"/>
      <c r="AG16" s="77"/>
      <c r="AH16" s="77"/>
      <c r="AI16" s="77"/>
      <c r="AJ16" s="203"/>
      <c r="AK16" s="199"/>
    </row>
    <row r="17" spans="1:37" s="78" customFormat="1" ht="19.5" customHeight="1">
      <c r="A17" s="162">
        <v>21</v>
      </c>
      <c r="B17" s="357" t="s">
        <v>194</v>
      </c>
      <c r="C17" s="164"/>
      <c r="D17" s="165" t="s">
        <v>33</v>
      </c>
      <c r="E17" s="165" t="s">
        <v>207</v>
      </c>
      <c r="F17" s="166" t="s">
        <v>183</v>
      </c>
      <c r="G17" s="165"/>
      <c r="H17" s="163" t="s">
        <v>208</v>
      </c>
      <c r="I17" s="167">
        <v>13139</v>
      </c>
      <c r="J17" s="168" t="s">
        <v>209</v>
      </c>
      <c r="K17" s="169" t="s">
        <v>210</v>
      </c>
      <c r="L17" s="170" t="s">
        <v>211</v>
      </c>
      <c r="M17" s="171">
        <v>85030</v>
      </c>
      <c r="N17" s="172" t="s">
        <v>64</v>
      </c>
      <c r="O17" s="172" t="s">
        <v>65</v>
      </c>
      <c r="P17" s="173" t="s">
        <v>28</v>
      </c>
      <c r="Q17" s="174">
        <v>1</v>
      </c>
      <c r="R17" s="175" t="s">
        <v>29</v>
      </c>
      <c r="S17" s="358">
        <v>8</v>
      </c>
      <c r="T17" s="359">
        <v>747</v>
      </c>
      <c r="U17" s="360" t="s">
        <v>30</v>
      </c>
      <c r="V17" s="360">
        <v>3</v>
      </c>
      <c r="W17" s="360">
        <v>0</v>
      </c>
      <c r="X17" s="360">
        <v>28</v>
      </c>
      <c r="Y17" s="361">
        <v>62</v>
      </c>
      <c r="Z17" s="362">
        <v>373</v>
      </c>
      <c r="AA17" s="358" t="s">
        <v>27</v>
      </c>
      <c r="AB17" s="144">
        <v>0.813</v>
      </c>
      <c r="AC17" s="363">
        <f>Z17*AB17*Q17</f>
        <v>303.24899999999997</v>
      </c>
      <c r="AD17" s="363">
        <f>AC17*0.5</f>
        <v>151.62449999999998</v>
      </c>
      <c r="AE17" s="363">
        <f>AC17*2/12</f>
        <v>50.54149999999999</v>
      </c>
      <c r="AF17" s="363">
        <v>3500</v>
      </c>
      <c r="AG17" s="145"/>
      <c r="AH17" s="145"/>
      <c r="AI17" s="145"/>
      <c r="AJ17" s="145">
        <f>SUM(AC17:AF17)</f>
        <v>4005.415</v>
      </c>
      <c r="AK17" s="341"/>
    </row>
    <row r="18" spans="1:37" s="21" customFormat="1" ht="19.5" customHeight="1" thickBot="1">
      <c r="A18" s="44" t="s">
        <v>27</v>
      </c>
      <c r="B18" s="45" t="s">
        <v>27</v>
      </c>
      <c r="C18" s="46" t="s">
        <v>27</v>
      </c>
      <c r="D18" s="47" t="s">
        <v>27</v>
      </c>
      <c r="E18" s="47" t="s">
        <v>27</v>
      </c>
      <c r="F18" s="48" t="s">
        <v>27</v>
      </c>
      <c r="G18" s="47" t="s">
        <v>27</v>
      </c>
      <c r="H18" s="45" t="s">
        <v>27</v>
      </c>
      <c r="I18" s="49" t="s">
        <v>27</v>
      </c>
      <c r="J18" s="50" t="s">
        <v>27</v>
      </c>
      <c r="K18" s="442" t="s">
        <v>62</v>
      </c>
      <c r="L18" s="443"/>
      <c r="M18" s="443"/>
      <c r="N18" s="444"/>
      <c r="O18" s="51"/>
      <c r="P18" s="52" t="s">
        <v>27</v>
      </c>
      <c r="Q18" s="53" t="s">
        <v>27</v>
      </c>
      <c r="R18" s="54" t="s">
        <v>27</v>
      </c>
      <c r="S18" s="55" t="s">
        <v>27</v>
      </c>
      <c r="T18" s="55" t="s">
        <v>27</v>
      </c>
      <c r="U18" s="56" t="s">
        <v>27</v>
      </c>
      <c r="V18" s="56" t="s">
        <v>27</v>
      </c>
      <c r="W18" s="56" t="s">
        <v>27</v>
      </c>
      <c r="X18" s="56" t="s">
        <v>27</v>
      </c>
      <c r="Y18" s="57" t="s">
        <v>27</v>
      </c>
      <c r="Z18" s="323">
        <f>Z3+Z4+Z7+Z11+Z15+Z17</f>
        <v>583</v>
      </c>
      <c r="AA18" s="335" t="s">
        <v>27</v>
      </c>
      <c r="AB18" s="326" t="s">
        <v>27</v>
      </c>
      <c r="AC18" s="114">
        <f>SUM(AC3:AC17)</f>
        <v>459.15999999999997</v>
      </c>
      <c r="AD18" s="114">
        <f>SUM(AD3:AD17)</f>
        <v>229.57999999999998</v>
      </c>
      <c r="AE18" s="114">
        <f>SUM(AE3:AE17)</f>
        <v>76.52666666666666</v>
      </c>
      <c r="AF18" s="114">
        <f>SUM(AF3:AF17)</f>
        <v>5800</v>
      </c>
      <c r="AG18" s="114" t="s">
        <v>27</v>
      </c>
      <c r="AH18" s="114" t="s">
        <v>27</v>
      </c>
      <c r="AI18" s="114" t="s">
        <v>27</v>
      </c>
      <c r="AJ18" s="114">
        <f>SUM(AJ3:AJ17)</f>
        <v>6565.266666666666</v>
      </c>
      <c r="AK18" s="114" t="s">
        <v>27</v>
      </c>
    </row>
  </sheetData>
  <mergeCells count="6">
    <mergeCell ref="K18:N18"/>
    <mergeCell ref="AG1:AI1"/>
    <mergeCell ref="A1:Q1"/>
    <mergeCell ref="R1:Y1"/>
    <mergeCell ref="Z1:AA1"/>
    <mergeCell ref="AC1:AF1"/>
  </mergeCells>
  <printOptions horizontalCentered="1"/>
  <pageMargins left="0.2755905511811024" right="0.15748031496062992" top="1.1811023622047245" bottom="0.7874015748031497" header="0.5118110236220472" footer="0.5118110236220472"/>
  <pageSetup horizontalDpi="600" verticalDpi="600" orientation="landscape" paperSize="8" scale="70" r:id="rId1"/>
  <headerFooter alignWithMargins="0">
    <oddHeader>&amp;C&amp;"Arial,Grassetto"&amp;12ZONA AGRICOLA (prevista in variante)</oddHeader>
    <oddFooter>&amp;CPagina &amp;P di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27"/>
  <sheetViews>
    <sheetView workbookViewId="0" topLeftCell="I1">
      <selection activeCell="Q18" sqref="Q18"/>
    </sheetView>
  </sheetViews>
  <sheetFormatPr defaultColWidth="9.140625" defaultRowHeight="12.75"/>
  <cols>
    <col min="1" max="1" width="4.8515625" style="0" customWidth="1"/>
    <col min="2" max="2" width="6.00390625" style="0" hidden="1" customWidth="1"/>
    <col min="3" max="3" width="3.140625" style="0" customWidth="1"/>
    <col min="4" max="4" width="15.140625" style="0" customWidth="1"/>
    <col min="5" max="5" width="24.57421875" style="0" bestFit="1" customWidth="1"/>
    <col min="6" max="6" width="18.140625" style="0" customWidth="1"/>
    <col min="7" max="7" width="16.57421875" style="0" bestFit="1" customWidth="1"/>
    <col min="8" max="8" width="10.140625" style="0" bestFit="1" customWidth="1"/>
    <col min="9" max="9" width="19.421875" style="0" customWidth="1"/>
    <col min="10" max="10" width="18.00390625" style="0" customWidth="1"/>
    <col min="11" max="11" width="14.8515625" style="0" customWidth="1"/>
    <col min="12" max="12" width="10.57421875" style="0" customWidth="1"/>
    <col min="13" max="13" width="4.8515625" style="0" customWidth="1"/>
    <col min="14" max="14" width="12.00390625" style="0" customWidth="1"/>
    <col min="15" max="15" width="14.57421875" style="0" bestFit="1" customWidth="1"/>
    <col min="16" max="16" width="6.140625" style="0" customWidth="1"/>
    <col min="17" max="17" width="9.8515625" style="0" customWidth="1"/>
    <col min="18" max="18" width="6.28125" style="0" customWidth="1"/>
    <col min="19" max="19" width="5.57421875" style="0" bestFit="1" customWidth="1"/>
    <col min="20" max="20" width="11.28125" style="0" customWidth="1"/>
    <col min="21" max="21" width="2.57421875" style="0" customWidth="1"/>
    <col min="22" max="22" width="11.28125" style="0" customWidth="1"/>
    <col min="23" max="25" width="3.00390625" style="0" customWidth="1"/>
    <col min="26" max="27" width="5.7109375" style="0" bestFit="1" customWidth="1"/>
    <col min="28" max="29" width="6.57421875" style="0" customWidth="1"/>
    <col min="30" max="30" width="10.57421875" style="0" customWidth="1"/>
    <col min="31" max="31" width="8.8515625" style="0" customWidth="1"/>
    <col min="32" max="35" width="8.7109375" style="0" customWidth="1"/>
    <col min="36" max="36" width="8.8515625" style="0" hidden="1" customWidth="1"/>
    <col min="37" max="40" width="8.7109375" style="0" hidden="1" customWidth="1"/>
  </cols>
  <sheetData>
    <row r="1" spans="1:40" ht="15.75" customHeight="1" thickBot="1">
      <c r="A1" s="464" t="s">
        <v>77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58" t="s">
        <v>101</v>
      </c>
      <c r="R1" s="459"/>
      <c r="S1" s="459"/>
      <c r="T1" s="459"/>
      <c r="U1" s="459"/>
      <c r="V1" s="459"/>
      <c r="W1" s="459"/>
      <c r="X1" s="459"/>
      <c r="Y1" s="459"/>
      <c r="Z1" s="459"/>
      <c r="AA1" s="460"/>
      <c r="AB1" s="468" t="s">
        <v>78</v>
      </c>
      <c r="AC1" s="469"/>
      <c r="AD1" s="472" t="s">
        <v>79</v>
      </c>
      <c r="AE1" s="455" t="s">
        <v>80</v>
      </c>
      <c r="AF1" s="456"/>
      <c r="AG1" s="456"/>
      <c r="AH1" s="456"/>
      <c r="AI1" s="457"/>
      <c r="AJ1" s="455" t="s">
        <v>80</v>
      </c>
      <c r="AK1" s="456"/>
      <c r="AL1" s="456"/>
      <c r="AM1" s="456"/>
      <c r="AN1" s="457"/>
    </row>
    <row r="2" spans="1:40" ht="13.5" thickBot="1">
      <c r="A2" s="466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1"/>
      <c r="R2" s="462"/>
      <c r="S2" s="462"/>
      <c r="T2" s="462"/>
      <c r="U2" s="462"/>
      <c r="V2" s="462"/>
      <c r="W2" s="462"/>
      <c r="X2" s="462"/>
      <c r="Y2" s="462"/>
      <c r="Z2" s="462"/>
      <c r="AA2" s="463"/>
      <c r="AB2" s="470"/>
      <c r="AC2" s="471"/>
      <c r="AD2" s="473"/>
      <c r="AE2" s="455" t="s">
        <v>81</v>
      </c>
      <c r="AF2" s="456"/>
      <c r="AG2" s="456"/>
      <c r="AH2" s="456"/>
      <c r="AI2" s="457"/>
      <c r="AJ2" s="455" t="s">
        <v>82</v>
      </c>
      <c r="AK2" s="456"/>
      <c r="AL2" s="456"/>
      <c r="AM2" s="456"/>
      <c r="AN2" s="457"/>
    </row>
    <row r="3" spans="1:40" s="1" customFormat="1" ht="90" customHeight="1" thickBot="1">
      <c r="A3" s="204" t="s">
        <v>0</v>
      </c>
      <c r="B3" s="205" t="s">
        <v>83</v>
      </c>
      <c r="C3" s="205" t="s">
        <v>1</v>
      </c>
      <c r="D3" s="206" t="s">
        <v>3</v>
      </c>
      <c r="E3" s="206" t="s">
        <v>4</v>
      </c>
      <c r="F3" s="207" t="s">
        <v>6</v>
      </c>
      <c r="G3" s="206" t="s">
        <v>7</v>
      </c>
      <c r="H3" s="208" t="s">
        <v>8</v>
      </c>
      <c r="I3" s="206" t="s">
        <v>9</v>
      </c>
      <c r="J3" s="207" t="s">
        <v>10</v>
      </c>
      <c r="K3" s="206" t="s">
        <v>13</v>
      </c>
      <c r="L3" s="206" t="s">
        <v>12</v>
      </c>
      <c r="M3" s="209" t="s">
        <v>84</v>
      </c>
      <c r="N3" s="206" t="s">
        <v>11</v>
      </c>
      <c r="O3" s="206" t="s">
        <v>15</v>
      </c>
      <c r="P3" s="210" t="s">
        <v>16</v>
      </c>
      <c r="Q3" s="211" t="s">
        <v>17</v>
      </c>
      <c r="R3" s="209" t="s">
        <v>18</v>
      </c>
      <c r="S3" s="209" t="s">
        <v>19</v>
      </c>
      <c r="T3" s="209" t="s">
        <v>20</v>
      </c>
      <c r="U3" s="209" t="s">
        <v>21</v>
      </c>
      <c r="V3" s="209" t="s">
        <v>85</v>
      </c>
      <c r="W3" s="212" t="s">
        <v>22</v>
      </c>
      <c r="X3" s="212" t="s">
        <v>23</v>
      </c>
      <c r="Y3" s="212" t="s">
        <v>24</v>
      </c>
      <c r="Z3" s="212" t="s">
        <v>86</v>
      </c>
      <c r="AA3" s="213" t="s">
        <v>87</v>
      </c>
      <c r="AB3" s="214" t="s">
        <v>88</v>
      </c>
      <c r="AC3" s="213" t="s">
        <v>89</v>
      </c>
      <c r="AD3" s="474"/>
      <c r="AE3" s="215" t="s">
        <v>90</v>
      </c>
      <c r="AF3" s="216" t="s">
        <v>91</v>
      </c>
      <c r="AG3" s="216" t="s">
        <v>175</v>
      </c>
      <c r="AH3" s="216" t="s">
        <v>93</v>
      </c>
      <c r="AI3" s="217" t="s">
        <v>94</v>
      </c>
      <c r="AJ3" s="218" t="s">
        <v>95</v>
      </c>
      <c r="AK3" s="216" t="s">
        <v>91</v>
      </c>
      <c r="AL3" s="216" t="s">
        <v>92</v>
      </c>
      <c r="AM3" s="216" t="s">
        <v>93</v>
      </c>
      <c r="AN3" s="217" t="s">
        <v>94</v>
      </c>
    </row>
    <row r="4" spans="1:40" s="277" customFormat="1" ht="24.75" customHeight="1">
      <c r="A4" s="268" t="s">
        <v>159</v>
      </c>
      <c r="B4" s="5">
        <v>2</v>
      </c>
      <c r="C4" s="5">
        <v>1</v>
      </c>
      <c r="D4" s="7" t="s">
        <v>55</v>
      </c>
      <c r="E4" s="7" t="s">
        <v>56</v>
      </c>
      <c r="F4" s="7"/>
      <c r="G4" s="5" t="s">
        <v>98</v>
      </c>
      <c r="H4" s="9">
        <v>25213</v>
      </c>
      <c r="I4" s="10" t="s">
        <v>57</v>
      </c>
      <c r="J4" s="11" t="s">
        <v>100</v>
      </c>
      <c r="K4" s="14" t="s">
        <v>64</v>
      </c>
      <c r="L4" s="13">
        <v>85030</v>
      </c>
      <c r="M4" s="13" t="s">
        <v>65</v>
      </c>
      <c r="N4" s="15"/>
      <c r="O4" s="269" t="s">
        <v>97</v>
      </c>
      <c r="P4" s="270">
        <v>0.5</v>
      </c>
      <c r="Q4" s="271" t="s">
        <v>64</v>
      </c>
      <c r="R4" s="18">
        <v>8</v>
      </c>
      <c r="S4" s="18">
        <v>71</v>
      </c>
      <c r="T4" s="272" t="s">
        <v>31</v>
      </c>
      <c r="U4" s="19">
        <v>1</v>
      </c>
      <c r="V4" s="272" t="s">
        <v>139</v>
      </c>
      <c r="W4" s="19">
        <v>0</v>
      </c>
      <c r="X4" s="19">
        <v>33</v>
      </c>
      <c r="Y4" s="20">
        <v>98</v>
      </c>
      <c r="Z4" s="19">
        <v>23.69</v>
      </c>
      <c r="AA4" s="280">
        <v>6.14</v>
      </c>
      <c r="AB4" s="274">
        <f>318+91</f>
        <v>409</v>
      </c>
      <c r="AC4" s="22">
        <v>0</v>
      </c>
      <c r="AD4" s="275">
        <v>27</v>
      </c>
      <c r="AE4" s="273">
        <f aca="true" t="shared" si="0" ref="AE4:AE12">((((AD4*AB4)+((Z4*AB4)/((W4*10000)+(X4*100)+Y4))*10)/2)*0.6)*P4</f>
        <v>1660.727167451442</v>
      </c>
      <c r="AF4" s="273">
        <f aca="true" t="shared" si="1" ref="AF4:AF12">((((AD4*AB4)+((Z4*AB4)/((W4*10000)+(X4*100)+Y4))*10)/2)*0.4)*P4</f>
        <v>1107.151444967628</v>
      </c>
      <c r="AG4" s="3">
        <v>1400</v>
      </c>
      <c r="AH4" s="3">
        <f aca="true" t="shared" si="2" ref="AH4:AH12">(AE4+AF4)*2/12</f>
        <v>461.313102069845</v>
      </c>
      <c r="AI4" s="276">
        <f aca="true" t="shared" si="3" ref="AI4:AI12">SUM(AE4:AH4)</f>
        <v>4629.191714488915</v>
      </c>
      <c r="AJ4" s="273">
        <f aca="true" t="shared" si="4" ref="AJ4:AJ12">(((((AD4*AC4)+((Z4*AC4)/((W4*10000)+(X4*100)+Y4))*10)/2)*0.6)*P4)*2/12</f>
        <v>0</v>
      </c>
      <c r="AK4" s="3">
        <f aca="true" t="shared" si="5" ref="AK4:AK12">(((((AD4*AC4)+((Z4*AC4)/((W4*10000)+(X4*100)+Y4))*10)/2)*0.4)*P4)*2/12</f>
        <v>0</v>
      </c>
      <c r="AL4" s="3">
        <v>0</v>
      </c>
      <c r="AM4" s="3">
        <f aca="true" t="shared" si="6" ref="AM4:AM12">(AJ4+AK4)*2/12</f>
        <v>0</v>
      </c>
      <c r="AN4" s="276">
        <f aca="true" t="shared" si="7" ref="AN4:AN12">SUM(AJ4:AM4)</f>
        <v>0</v>
      </c>
    </row>
    <row r="5" spans="1:40" s="277" customFormat="1" ht="24.75" customHeight="1">
      <c r="A5" s="282" t="s">
        <v>27</v>
      </c>
      <c r="B5" s="219">
        <v>2</v>
      </c>
      <c r="C5" s="219">
        <v>2</v>
      </c>
      <c r="D5" s="220" t="s">
        <v>58</v>
      </c>
      <c r="E5" s="220" t="s">
        <v>40</v>
      </c>
      <c r="F5" s="220"/>
      <c r="G5" s="219" t="s">
        <v>64</v>
      </c>
      <c r="H5" s="221">
        <v>23399</v>
      </c>
      <c r="I5" s="222" t="s">
        <v>59</v>
      </c>
      <c r="J5" s="223" t="s">
        <v>100</v>
      </c>
      <c r="K5" s="224" t="s">
        <v>64</v>
      </c>
      <c r="L5" s="225">
        <v>85030</v>
      </c>
      <c r="M5" s="225" t="s">
        <v>65</v>
      </c>
      <c r="N5" s="226"/>
      <c r="O5" s="227" t="s">
        <v>99</v>
      </c>
      <c r="P5" s="228">
        <v>0.5</v>
      </c>
      <c r="Q5" s="229" t="s">
        <v>64</v>
      </c>
      <c r="R5" s="230">
        <v>8</v>
      </c>
      <c r="S5" s="230">
        <v>71</v>
      </c>
      <c r="T5" s="232" t="s">
        <v>31</v>
      </c>
      <c r="U5" s="231">
        <v>1</v>
      </c>
      <c r="V5" s="232" t="s">
        <v>139</v>
      </c>
      <c r="W5" s="231">
        <v>0</v>
      </c>
      <c r="X5" s="231">
        <v>33</v>
      </c>
      <c r="Y5" s="233">
        <v>98</v>
      </c>
      <c r="Z5" s="231">
        <v>23.69</v>
      </c>
      <c r="AA5" s="234">
        <v>6.14</v>
      </c>
      <c r="AB5" s="235">
        <f>318+91</f>
        <v>409</v>
      </c>
      <c r="AC5" s="236">
        <v>0</v>
      </c>
      <c r="AD5" s="237">
        <v>27</v>
      </c>
      <c r="AE5" s="278">
        <f t="shared" si="0"/>
        <v>1660.727167451442</v>
      </c>
      <c r="AF5" s="278">
        <f t="shared" si="1"/>
        <v>1107.151444967628</v>
      </c>
      <c r="AG5" s="43">
        <v>1400</v>
      </c>
      <c r="AH5" s="43">
        <f t="shared" si="2"/>
        <v>461.313102069845</v>
      </c>
      <c r="AI5" s="279">
        <f t="shared" si="3"/>
        <v>4629.191714488915</v>
      </c>
      <c r="AJ5" s="313">
        <f t="shared" si="4"/>
        <v>0</v>
      </c>
      <c r="AK5" s="43">
        <f t="shared" si="5"/>
        <v>0</v>
      </c>
      <c r="AL5" s="43">
        <v>0</v>
      </c>
      <c r="AM5" s="43">
        <f t="shared" si="6"/>
        <v>0</v>
      </c>
      <c r="AN5" s="279">
        <f t="shared" si="7"/>
        <v>0</v>
      </c>
    </row>
    <row r="6" spans="1:40" s="247" customFormat="1" ht="24.75" customHeight="1">
      <c r="A6" s="238" t="s">
        <v>160</v>
      </c>
      <c r="B6" s="59">
        <v>2</v>
      </c>
      <c r="C6" s="59">
        <v>1</v>
      </c>
      <c r="D6" s="61" t="s">
        <v>55</v>
      </c>
      <c r="E6" s="61" t="s">
        <v>56</v>
      </c>
      <c r="F6" s="61"/>
      <c r="G6" s="59" t="s">
        <v>98</v>
      </c>
      <c r="H6" s="63">
        <v>25213</v>
      </c>
      <c r="I6" s="64" t="s">
        <v>57</v>
      </c>
      <c r="J6" s="65" t="s">
        <v>100</v>
      </c>
      <c r="K6" s="68" t="s">
        <v>64</v>
      </c>
      <c r="L6" s="67">
        <v>85030</v>
      </c>
      <c r="M6" s="67" t="s">
        <v>65</v>
      </c>
      <c r="N6" s="69"/>
      <c r="O6" s="239" t="s">
        <v>97</v>
      </c>
      <c r="P6" s="240">
        <v>0.5</v>
      </c>
      <c r="Q6" s="241" t="s">
        <v>64</v>
      </c>
      <c r="R6" s="72">
        <v>8</v>
      </c>
      <c r="S6" s="72">
        <v>431</v>
      </c>
      <c r="T6" s="242" t="s">
        <v>96</v>
      </c>
      <c r="U6" s="73">
        <v>3</v>
      </c>
      <c r="V6" s="242" t="s">
        <v>156</v>
      </c>
      <c r="W6" s="73">
        <v>0</v>
      </c>
      <c r="X6" s="73">
        <v>37</v>
      </c>
      <c r="Y6" s="74">
        <v>29</v>
      </c>
      <c r="Z6" s="73">
        <v>3.08</v>
      </c>
      <c r="AA6" s="283">
        <v>2.5</v>
      </c>
      <c r="AB6" s="243">
        <v>328</v>
      </c>
      <c r="AC6" s="75">
        <v>0</v>
      </c>
      <c r="AD6" s="244">
        <v>27</v>
      </c>
      <c r="AE6" s="245">
        <f t="shared" si="0"/>
        <v>1328.8063716814158</v>
      </c>
      <c r="AF6" s="245">
        <f t="shared" si="1"/>
        <v>885.8709144542772</v>
      </c>
      <c r="AG6" s="77">
        <v>1000</v>
      </c>
      <c r="AH6" s="77">
        <f t="shared" si="2"/>
        <v>369.1128810226155</v>
      </c>
      <c r="AI6" s="246">
        <f t="shared" si="3"/>
        <v>3583.7901671583086</v>
      </c>
      <c r="AJ6" s="245">
        <f t="shared" si="4"/>
        <v>0</v>
      </c>
      <c r="AK6" s="77">
        <f t="shared" si="5"/>
        <v>0</v>
      </c>
      <c r="AL6" s="77">
        <v>0</v>
      </c>
      <c r="AM6" s="77">
        <f t="shared" si="6"/>
        <v>0</v>
      </c>
      <c r="AN6" s="246">
        <f t="shared" si="7"/>
        <v>0</v>
      </c>
    </row>
    <row r="7" spans="1:40" s="247" customFormat="1" ht="24.75" customHeight="1">
      <c r="A7" s="281" t="s">
        <v>27</v>
      </c>
      <c r="B7" s="248">
        <v>2</v>
      </c>
      <c r="C7" s="248">
        <v>2</v>
      </c>
      <c r="D7" s="249" t="s">
        <v>58</v>
      </c>
      <c r="E7" s="249" t="s">
        <v>40</v>
      </c>
      <c r="F7" s="249"/>
      <c r="G7" s="248" t="s">
        <v>64</v>
      </c>
      <c r="H7" s="250">
        <v>23399</v>
      </c>
      <c r="I7" s="251" t="s">
        <v>59</v>
      </c>
      <c r="J7" s="252" t="s">
        <v>100</v>
      </c>
      <c r="K7" s="253" t="s">
        <v>64</v>
      </c>
      <c r="L7" s="254">
        <v>85030</v>
      </c>
      <c r="M7" s="254" t="s">
        <v>65</v>
      </c>
      <c r="N7" s="255"/>
      <c r="O7" s="256" t="s">
        <v>99</v>
      </c>
      <c r="P7" s="257">
        <v>0.5</v>
      </c>
      <c r="Q7" s="258" t="s">
        <v>64</v>
      </c>
      <c r="R7" s="259">
        <v>8</v>
      </c>
      <c r="S7" s="259">
        <v>431</v>
      </c>
      <c r="T7" s="260" t="s">
        <v>96</v>
      </c>
      <c r="U7" s="261">
        <v>3</v>
      </c>
      <c r="V7" s="260" t="s">
        <v>157</v>
      </c>
      <c r="W7" s="261">
        <v>0</v>
      </c>
      <c r="X7" s="261">
        <v>37</v>
      </c>
      <c r="Y7" s="262">
        <v>29</v>
      </c>
      <c r="Z7" s="261">
        <v>3.08</v>
      </c>
      <c r="AA7" s="284">
        <v>2.5</v>
      </c>
      <c r="AB7" s="263">
        <v>328</v>
      </c>
      <c r="AC7" s="264">
        <v>0</v>
      </c>
      <c r="AD7" s="265">
        <v>27</v>
      </c>
      <c r="AE7" s="266">
        <f t="shared" si="0"/>
        <v>1328.8063716814158</v>
      </c>
      <c r="AF7" s="266">
        <f t="shared" si="1"/>
        <v>885.8709144542772</v>
      </c>
      <c r="AG7" s="93">
        <v>1000</v>
      </c>
      <c r="AH7" s="93">
        <f t="shared" si="2"/>
        <v>369.1128810226155</v>
      </c>
      <c r="AI7" s="267">
        <f t="shared" si="3"/>
        <v>3583.7901671583086</v>
      </c>
      <c r="AJ7" s="342">
        <f t="shared" si="4"/>
        <v>0</v>
      </c>
      <c r="AK7" s="93">
        <f t="shared" si="5"/>
        <v>0</v>
      </c>
      <c r="AL7" s="93">
        <v>0</v>
      </c>
      <c r="AM7" s="93">
        <f t="shared" si="6"/>
        <v>0</v>
      </c>
      <c r="AN7" s="267">
        <f t="shared" si="7"/>
        <v>0</v>
      </c>
    </row>
    <row r="8" spans="1:43" s="277" customFormat="1" ht="24.75" customHeight="1">
      <c r="A8" s="398">
        <v>19</v>
      </c>
      <c r="B8" s="399">
        <v>2</v>
      </c>
      <c r="C8" s="399">
        <v>1</v>
      </c>
      <c r="D8" s="400" t="s">
        <v>162</v>
      </c>
      <c r="E8" s="400" t="s">
        <v>163</v>
      </c>
      <c r="F8" s="400" t="s">
        <v>63</v>
      </c>
      <c r="G8" s="399" t="s">
        <v>64</v>
      </c>
      <c r="H8" s="401" t="s">
        <v>168</v>
      </c>
      <c r="I8" s="402" t="s">
        <v>27</v>
      </c>
      <c r="J8" s="403"/>
      <c r="K8" s="404"/>
      <c r="L8" s="405"/>
      <c r="M8" s="405"/>
      <c r="N8" s="406"/>
      <c r="O8" s="407"/>
      <c r="P8" s="408"/>
      <c r="Q8" s="409"/>
      <c r="R8" s="410"/>
      <c r="S8" s="410"/>
      <c r="T8" s="411"/>
      <c r="U8" s="412"/>
      <c r="V8" s="411"/>
      <c r="W8" s="412"/>
      <c r="X8" s="412"/>
      <c r="Y8" s="413"/>
      <c r="Z8" s="412"/>
      <c r="AA8" s="414"/>
      <c r="AB8" s="415"/>
      <c r="AC8" s="416"/>
      <c r="AD8" s="417"/>
      <c r="AE8" s="418"/>
      <c r="AF8" s="418"/>
      <c r="AG8" s="419"/>
      <c r="AH8" s="419"/>
      <c r="AI8" s="420"/>
      <c r="AJ8" s="344" t="e">
        <f t="shared" si="4"/>
        <v>#DIV/0!</v>
      </c>
      <c r="AK8" s="42" t="e">
        <f t="shared" si="5"/>
        <v>#DIV/0!</v>
      </c>
      <c r="AL8" s="42">
        <v>0</v>
      </c>
      <c r="AM8" s="42" t="e">
        <f t="shared" si="6"/>
        <v>#DIV/0!</v>
      </c>
      <c r="AN8" s="345" t="e">
        <f t="shared" si="7"/>
        <v>#DIV/0!</v>
      </c>
      <c r="AQ8" s="277" t="s">
        <v>27</v>
      </c>
    </row>
    <row r="9" spans="1:43" s="277" customFormat="1" ht="24.75" customHeight="1">
      <c r="A9" s="386">
        <v>19</v>
      </c>
      <c r="B9" s="147">
        <v>2</v>
      </c>
      <c r="C9" s="147" t="s">
        <v>194</v>
      </c>
      <c r="D9" s="149" t="s">
        <v>195</v>
      </c>
      <c r="E9" s="149" t="s">
        <v>196</v>
      </c>
      <c r="F9" s="387" t="s">
        <v>197</v>
      </c>
      <c r="G9" s="147" t="s">
        <v>64</v>
      </c>
      <c r="H9" s="151">
        <v>19366</v>
      </c>
      <c r="I9" s="152" t="s">
        <v>198</v>
      </c>
      <c r="J9" s="153" t="s">
        <v>199</v>
      </c>
      <c r="K9" s="156" t="s">
        <v>200</v>
      </c>
      <c r="L9" s="155">
        <v>84100</v>
      </c>
      <c r="M9" s="155" t="s">
        <v>201</v>
      </c>
      <c r="N9" s="157"/>
      <c r="O9" s="388" t="s">
        <v>169</v>
      </c>
      <c r="P9" s="389">
        <v>1</v>
      </c>
      <c r="Q9" s="390" t="s">
        <v>64</v>
      </c>
      <c r="R9" s="391">
        <v>8</v>
      </c>
      <c r="S9" s="391">
        <v>77</v>
      </c>
      <c r="T9" s="392" t="s">
        <v>170</v>
      </c>
      <c r="U9" s="393">
        <v>2</v>
      </c>
      <c r="V9" s="392" t="s">
        <v>156</v>
      </c>
      <c r="W9" s="393">
        <v>0</v>
      </c>
      <c r="X9" s="393">
        <v>14</v>
      </c>
      <c r="Y9" s="394">
        <v>68</v>
      </c>
      <c r="Z9" s="393">
        <v>3.03</v>
      </c>
      <c r="AA9" s="395">
        <v>1.9</v>
      </c>
      <c r="AB9" s="285">
        <v>126</v>
      </c>
      <c r="AC9" s="160">
        <v>0</v>
      </c>
      <c r="AD9" s="286">
        <v>27</v>
      </c>
      <c r="AE9" s="396">
        <f>((((AD9*AB9)+((Z9*AB9)/((W9*10000)+(X9*100)+Y9))*10)/2)*0.6)*P9</f>
        <v>1021.3802043596729</v>
      </c>
      <c r="AF9" s="396">
        <f>((((AD9*AB9)+((Z9*AB9)/((W9*10000)+(X9*100)+Y9))*10)/2)*0.4)*P9</f>
        <v>680.9201362397821</v>
      </c>
      <c r="AG9" s="348">
        <v>500</v>
      </c>
      <c r="AH9" s="348">
        <f>(AE9+AF9)*2/12</f>
        <v>283.7167234332425</v>
      </c>
      <c r="AI9" s="397">
        <f>SUM(AE9:AH9)</f>
        <v>2486.0170640326974</v>
      </c>
      <c r="AJ9" s="344">
        <f>(((((AD9*AC9)+((Z9*AC9)/((W9*10000)+(X9*100)+Y9))*10)/2)*0.6)*P9)*2/12</f>
        <v>0</v>
      </c>
      <c r="AK9" s="42">
        <f>(((((AD9*AC9)+((Z9*AC9)/((W9*10000)+(X9*100)+Y9))*10)/2)*0.4)*P9)*2/12</f>
        <v>0</v>
      </c>
      <c r="AL9" s="42">
        <v>0</v>
      </c>
      <c r="AM9" s="42">
        <f>(AJ9+AK9)*2/12</f>
        <v>0</v>
      </c>
      <c r="AN9" s="345">
        <f>SUM(AJ9:AM9)</f>
        <v>0</v>
      </c>
      <c r="AQ9" s="277" t="s">
        <v>27</v>
      </c>
    </row>
    <row r="10" spans="1:40" s="247" customFormat="1" ht="24.75" customHeight="1">
      <c r="A10" s="238">
        <v>20</v>
      </c>
      <c r="B10" s="59">
        <v>2</v>
      </c>
      <c r="C10" s="59">
        <v>1</v>
      </c>
      <c r="D10" s="61" t="s">
        <v>164</v>
      </c>
      <c r="E10" s="61" t="s">
        <v>37</v>
      </c>
      <c r="F10" s="61" t="s">
        <v>171</v>
      </c>
      <c r="G10" s="59" t="s">
        <v>64</v>
      </c>
      <c r="H10" s="63">
        <v>423</v>
      </c>
      <c r="I10" s="64" t="s">
        <v>27</v>
      </c>
      <c r="J10" s="65"/>
      <c r="K10" s="68"/>
      <c r="L10" s="67"/>
      <c r="M10" s="67"/>
      <c r="N10" s="69"/>
      <c r="O10" s="239"/>
      <c r="P10" s="240"/>
      <c r="Q10" s="241"/>
      <c r="R10" s="72"/>
      <c r="S10" s="72"/>
      <c r="T10" s="242"/>
      <c r="U10" s="73"/>
      <c r="V10" s="242"/>
      <c r="W10" s="73"/>
      <c r="X10" s="73"/>
      <c r="Y10" s="74"/>
      <c r="Z10" s="73"/>
      <c r="AA10" s="283"/>
      <c r="AB10" s="243"/>
      <c r="AC10" s="75"/>
      <c r="AD10" s="244"/>
      <c r="AE10" s="245"/>
      <c r="AF10" s="245"/>
      <c r="AG10" s="77"/>
      <c r="AH10" s="77"/>
      <c r="AI10" s="246"/>
      <c r="AJ10" s="245" t="e">
        <f t="shared" si="4"/>
        <v>#DIV/0!</v>
      </c>
      <c r="AK10" s="77" t="e">
        <f t="shared" si="5"/>
        <v>#DIV/0!</v>
      </c>
      <c r="AL10" s="77">
        <v>0</v>
      </c>
      <c r="AM10" s="77" t="e">
        <f t="shared" si="6"/>
        <v>#DIV/0!</v>
      </c>
      <c r="AN10" s="246" t="e">
        <f t="shared" si="7"/>
        <v>#DIV/0!</v>
      </c>
    </row>
    <row r="11" spans="1:40" s="247" customFormat="1" ht="24.75" customHeight="1">
      <c r="A11" s="238">
        <v>20</v>
      </c>
      <c r="B11" s="59">
        <v>2</v>
      </c>
      <c r="C11" s="59">
        <v>2</v>
      </c>
      <c r="D11" s="61" t="s">
        <v>165</v>
      </c>
      <c r="E11" s="61" t="s">
        <v>40</v>
      </c>
      <c r="F11" s="61" t="s">
        <v>173</v>
      </c>
      <c r="G11" s="59" t="s">
        <v>174</v>
      </c>
      <c r="H11" s="63" t="s">
        <v>53</v>
      </c>
      <c r="I11" s="64" t="s">
        <v>27</v>
      </c>
      <c r="J11" s="65"/>
      <c r="K11" s="68"/>
      <c r="L11" s="67"/>
      <c r="M11" s="67"/>
      <c r="N11" s="69"/>
      <c r="O11" s="239"/>
      <c r="P11" s="240"/>
      <c r="Q11" s="241"/>
      <c r="R11" s="72"/>
      <c r="S11" s="72"/>
      <c r="T11" s="242"/>
      <c r="U11" s="73"/>
      <c r="V11" s="242"/>
      <c r="W11" s="73"/>
      <c r="X11" s="73"/>
      <c r="Y11" s="74"/>
      <c r="Z11" s="73"/>
      <c r="AA11" s="283"/>
      <c r="AB11" s="438"/>
      <c r="AC11" s="143"/>
      <c r="AD11" s="439"/>
      <c r="AE11" s="440"/>
      <c r="AF11" s="440"/>
      <c r="AG11" s="365"/>
      <c r="AH11" s="365"/>
      <c r="AI11" s="441"/>
      <c r="AJ11" s="266" t="e">
        <f t="shared" si="4"/>
        <v>#DIV/0!</v>
      </c>
      <c r="AK11" s="93" t="e">
        <f t="shared" si="5"/>
        <v>#DIV/0!</v>
      </c>
      <c r="AL11" s="93">
        <v>0</v>
      </c>
      <c r="AM11" s="93" t="e">
        <f t="shared" si="6"/>
        <v>#DIV/0!</v>
      </c>
      <c r="AN11" s="267" t="e">
        <f t="shared" si="7"/>
        <v>#DIV/0!</v>
      </c>
    </row>
    <row r="12" spans="1:43" s="277" customFormat="1" ht="24.75" customHeight="1">
      <c r="A12" s="427">
        <v>20</v>
      </c>
      <c r="B12" s="163">
        <v>2</v>
      </c>
      <c r="C12" s="163" t="s">
        <v>194</v>
      </c>
      <c r="D12" s="165" t="s">
        <v>202</v>
      </c>
      <c r="E12" s="165" t="s">
        <v>187</v>
      </c>
      <c r="F12" s="428" t="s">
        <v>183</v>
      </c>
      <c r="G12" s="163" t="s">
        <v>64</v>
      </c>
      <c r="H12" s="167">
        <v>23446</v>
      </c>
      <c r="I12" s="168" t="s">
        <v>203</v>
      </c>
      <c r="J12" s="169" t="s">
        <v>204</v>
      </c>
      <c r="K12" s="172" t="s">
        <v>64</v>
      </c>
      <c r="L12" s="171">
        <v>85030</v>
      </c>
      <c r="M12" s="171" t="s">
        <v>65</v>
      </c>
      <c r="N12" s="173"/>
      <c r="O12" s="429" t="s">
        <v>169</v>
      </c>
      <c r="P12" s="430">
        <v>1</v>
      </c>
      <c r="Q12" s="431" t="s">
        <v>64</v>
      </c>
      <c r="R12" s="432">
        <v>8</v>
      </c>
      <c r="S12" s="432">
        <v>455</v>
      </c>
      <c r="T12" s="433" t="s">
        <v>170</v>
      </c>
      <c r="U12" s="434">
        <v>2</v>
      </c>
      <c r="V12" s="433" t="s">
        <v>172</v>
      </c>
      <c r="W12" s="434">
        <v>0</v>
      </c>
      <c r="X12" s="434">
        <v>15</v>
      </c>
      <c r="Y12" s="435">
        <v>30</v>
      </c>
      <c r="Z12" s="434">
        <v>3.16</v>
      </c>
      <c r="AA12" s="426">
        <v>1.98</v>
      </c>
      <c r="AB12" s="424">
        <v>80</v>
      </c>
      <c r="AC12" s="176">
        <v>0</v>
      </c>
      <c r="AD12" s="425">
        <v>10</v>
      </c>
      <c r="AE12" s="436">
        <f t="shared" si="0"/>
        <v>240.4956862745098</v>
      </c>
      <c r="AF12" s="436">
        <f t="shared" si="1"/>
        <v>160.3304575163399</v>
      </c>
      <c r="AG12" s="363" t="s">
        <v>27</v>
      </c>
      <c r="AH12" s="363">
        <f t="shared" si="2"/>
        <v>66.80435729847495</v>
      </c>
      <c r="AI12" s="437">
        <f t="shared" si="3"/>
        <v>467.63050108932464</v>
      </c>
      <c r="AJ12" s="344">
        <f t="shared" si="4"/>
        <v>0</v>
      </c>
      <c r="AK12" s="42">
        <f t="shared" si="5"/>
        <v>0</v>
      </c>
      <c r="AL12" s="42">
        <v>0</v>
      </c>
      <c r="AM12" s="42">
        <f t="shared" si="6"/>
        <v>0</v>
      </c>
      <c r="AN12" s="345">
        <f t="shared" si="7"/>
        <v>0</v>
      </c>
      <c r="AQ12" s="277" t="s">
        <v>27</v>
      </c>
    </row>
    <row r="13" spans="28:40" ht="25.5" customHeight="1">
      <c r="AB13" s="285">
        <f>AB4+AB6+AB9+AB10</f>
        <v>863</v>
      </c>
      <c r="AC13" s="160"/>
      <c r="AD13" s="286" t="s">
        <v>27</v>
      </c>
      <c r="AE13" s="287">
        <f>SUM(AE4:AE12)</f>
        <v>7240.942968899899</v>
      </c>
      <c r="AF13" s="287">
        <f>SUM(AF4:AF12)</f>
        <v>4827.295312599933</v>
      </c>
      <c r="AG13" s="287">
        <f>SUM(AG4:AG12)</f>
        <v>5300</v>
      </c>
      <c r="AH13" s="287">
        <f>SUM(AH4:AH12)</f>
        <v>2011.3730469166385</v>
      </c>
      <c r="AI13" s="337">
        <f>SUM(AI4:AI12)</f>
        <v>19379.611328416468</v>
      </c>
      <c r="AJ13" s="286">
        <f>SUM(AJ4:AJ7)</f>
        <v>0</v>
      </c>
      <c r="AK13" s="286">
        <f>SUM(AK4:AK7)</f>
        <v>0</v>
      </c>
      <c r="AL13" s="286">
        <f>SUM(AL4:AL7)</f>
        <v>0</v>
      </c>
      <c r="AM13" s="286">
        <f>SUM(AM4:AM7)</f>
        <v>0</v>
      </c>
      <c r="AN13" s="343">
        <f>SUM(AN4:AN7)</f>
        <v>0</v>
      </c>
    </row>
    <row r="17" ht="12.75">
      <c r="AH17" t="s">
        <v>27</v>
      </c>
    </row>
    <row r="18" ht="12.75">
      <c r="AH18" s="346" t="s">
        <v>27</v>
      </c>
    </row>
    <row r="21" ht="12.75">
      <c r="AO21" t="s">
        <v>27</v>
      </c>
    </row>
    <row r="24" spans="35:37" ht="12.75">
      <c r="AI24" s="346" t="s">
        <v>27</v>
      </c>
      <c r="AK24" s="339"/>
    </row>
    <row r="27" ht="12.75">
      <c r="AK27" s="339"/>
    </row>
  </sheetData>
  <mergeCells count="8">
    <mergeCell ref="A1:P2"/>
    <mergeCell ref="AB1:AC2"/>
    <mergeCell ref="AD1:AD3"/>
    <mergeCell ref="AE1:AI1"/>
    <mergeCell ref="AJ1:AN1"/>
    <mergeCell ref="AE2:AI2"/>
    <mergeCell ref="AJ2:AN2"/>
    <mergeCell ref="Q1:AA2"/>
  </mergeCells>
  <printOptions/>
  <pageMargins left="0.28" right="0.39" top="1" bottom="1" header="0.5" footer="0.5"/>
  <pageSetup horizontalDpi="360" verticalDpi="360" orientation="landscape" paperSize="8" scale="75" r:id="rId1"/>
  <headerFooter alignWithMargins="0">
    <oddHeader>&amp;C&amp;"Arial,Grassetto"&amp;12ZONA EDIFICABILE (prevista in variante)</oddHeader>
    <oddFooter>&amp;C&amp;F&amp;RPagina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D24" sqref="D24"/>
    </sheetView>
  </sheetViews>
  <sheetFormatPr defaultColWidth="9.140625" defaultRowHeight="12.75"/>
  <cols>
    <col min="1" max="1" width="59.421875" style="0" customWidth="1"/>
    <col min="2" max="2" width="25.8515625" style="0" bestFit="1" customWidth="1"/>
    <col min="3" max="3" width="29.28125" style="0" bestFit="1" customWidth="1"/>
    <col min="4" max="4" width="22.7109375" style="0" bestFit="1" customWidth="1"/>
    <col min="7" max="7" width="9.7109375" style="0" bestFit="1" customWidth="1"/>
  </cols>
  <sheetData>
    <row r="1" ht="18">
      <c r="A1" s="288" t="s">
        <v>111</v>
      </c>
    </row>
    <row r="2" ht="15">
      <c r="A2" s="289" t="s">
        <v>112</v>
      </c>
    </row>
    <row r="4" ht="14.25">
      <c r="A4" s="290" t="s">
        <v>102</v>
      </c>
    </row>
    <row r="5" ht="14.25">
      <c r="A5" s="290"/>
    </row>
    <row r="8" spans="1:6" ht="15">
      <c r="A8" s="291" t="s">
        <v>13</v>
      </c>
      <c r="B8" s="292" t="s">
        <v>103</v>
      </c>
      <c r="C8" s="292" t="s">
        <v>104</v>
      </c>
      <c r="D8" s="291" t="s">
        <v>105</v>
      </c>
      <c r="E8" s="293"/>
      <c r="F8" s="293"/>
    </row>
    <row r="9" spans="1:4" ht="12.75">
      <c r="A9" s="294"/>
      <c r="B9" s="295" t="s">
        <v>106</v>
      </c>
      <c r="C9" s="295" t="s">
        <v>106</v>
      </c>
      <c r="D9" s="295" t="s">
        <v>106</v>
      </c>
    </row>
    <row r="10" spans="1:4" ht="30" customHeight="1">
      <c r="A10" s="296" t="s">
        <v>107</v>
      </c>
      <c r="B10" s="297">
        <f>'zona agricola'!AC17+'zona agricola'!AD17+'zona agricola'!AE17+'zona agricola'!AF17</f>
        <v>6026.721666666666</v>
      </c>
      <c r="C10" s="298">
        <f>'zona agricola'!AG17+'zona agricola'!AH17+'zona agricola'!AI17</f>
        <v>54.74</v>
      </c>
      <c r="D10" s="298">
        <f>SUM(B10:C10)</f>
        <v>6081.461666666666</v>
      </c>
    </row>
    <row r="11" spans="1:4" ht="30" customHeight="1">
      <c r="A11" s="296" t="s">
        <v>108</v>
      </c>
      <c r="B11" s="297">
        <f>'zona edificabile'!AI10</f>
        <v>4429.877898561419</v>
      </c>
      <c r="C11" s="298">
        <f>'zona edificabile'!AN10</f>
        <v>1476.6259661871395</v>
      </c>
      <c r="D11" s="298">
        <f>SUM(B11:C11)</f>
        <v>5906.503864748558</v>
      </c>
    </row>
    <row r="12" spans="1:4" ht="30" customHeight="1">
      <c r="A12" s="296" t="s">
        <v>166</v>
      </c>
      <c r="B12" s="297">
        <f>'zona agricola (aggiuntiva)'!AC18+'zona agricola (aggiuntiva)'!AD18+'zona agricola (aggiuntiva)'!AE18+'zona agricola (aggiuntiva)'!AF18</f>
        <v>6565.266666666666</v>
      </c>
      <c r="C12" s="298">
        <v>0</v>
      </c>
      <c r="D12" s="298">
        <f>SUM(B12:C12)</f>
        <v>6565.266666666666</v>
      </c>
    </row>
    <row r="13" spans="1:4" ht="30" customHeight="1">
      <c r="A13" s="296" t="s">
        <v>167</v>
      </c>
      <c r="B13" s="297">
        <f>'zona edificabile (aggiuntiva)'!AI13</f>
        <v>19379.611328416468</v>
      </c>
      <c r="C13" s="298">
        <v>0</v>
      </c>
      <c r="D13" s="298">
        <f>SUM(B13:C13)</f>
        <v>19379.611328416468</v>
      </c>
    </row>
    <row r="14" spans="1:4" ht="30" customHeight="1">
      <c r="A14" s="299" t="s">
        <v>109</v>
      </c>
      <c r="B14" s="300">
        <f>SUM(B10:B13)</f>
        <v>36401.47756031122</v>
      </c>
      <c r="C14" s="301">
        <f>SUM(C10:C13)</f>
        <v>1531.3659661871395</v>
      </c>
      <c r="D14" s="301">
        <f>SUM(D10:D13)</f>
        <v>37932.84352649836</v>
      </c>
    </row>
    <row r="15" spans="1:4" ht="30" customHeight="1">
      <c r="A15" s="302" t="s">
        <v>135</v>
      </c>
      <c r="B15" s="475" t="s">
        <v>176</v>
      </c>
      <c r="C15" s="476"/>
      <c r="D15" s="301">
        <f>7200+1867.16</f>
        <v>9067.16</v>
      </c>
    </row>
    <row r="16" spans="1:4" ht="30" customHeight="1">
      <c r="A16" s="477" t="s">
        <v>110</v>
      </c>
      <c r="B16" s="478"/>
      <c r="C16" s="479"/>
      <c r="D16" s="303">
        <f>D14+D15</f>
        <v>47000.00352649836</v>
      </c>
    </row>
    <row r="17" ht="12.75">
      <c r="G17" s="304" t="s">
        <v>27</v>
      </c>
    </row>
    <row r="20" ht="12.75">
      <c r="D20" s="304" t="s">
        <v>27</v>
      </c>
    </row>
    <row r="30" ht="12.75">
      <c r="B30" s="304"/>
    </row>
    <row r="31" ht="12.75">
      <c r="B31" s="304"/>
    </row>
  </sheetData>
  <mergeCells count="2">
    <mergeCell ref="B15:C15"/>
    <mergeCell ref="A16:C16"/>
  </mergeCells>
  <printOptions/>
  <pageMargins left="0.48" right="0.5511811023622047" top="0.984251968503937" bottom="0.984251968503937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21" sqref="A21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0.8515625" style="0" customWidth="1"/>
    <col min="4" max="4" width="23.421875" style="0" customWidth="1"/>
  </cols>
  <sheetData>
    <row r="1" spans="1:4" ht="18">
      <c r="A1" s="482" t="s">
        <v>125</v>
      </c>
      <c r="B1" s="482"/>
      <c r="C1" s="482"/>
      <c r="D1" s="482"/>
    </row>
    <row r="2" spans="1:4" ht="15">
      <c r="A2" s="483" t="s">
        <v>126</v>
      </c>
      <c r="B2" s="483"/>
      <c r="C2" s="483"/>
      <c r="D2" s="483"/>
    </row>
    <row r="3" spans="1:4" ht="15">
      <c r="A3" s="483" t="s">
        <v>127</v>
      </c>
      <c r="B3" s="483"/>
      <c r="C3" s="483"/>
      <c r="D3" s="483"/>
    </row>
    <row r="5" ht="14.25">
      <c r="A5" s="290" t="s">
        <v>212</v>
      </c>
    </row>
    <row r="6" ht="15" thickBot="1">
      <c r="A6" s="290"/>
    </row>
    <row r="7" spans="1:4" ht="13.5" customHeight="1" thickTop="1">
      <c r="A7" s="484" t="s">
        <v>213</v>
      </c>
      <c r="B7" s="485"/>
      <c r="C7" s="485"/>
      <c r="D7" s="486"/>
    </row>
    <row r="8" spans="1:4" ht="12.75">
      <c r="A8" s="487"/>
      <c r="B8" s="488"/>
      <c r="C8" s="488"/>
      <c r="D8" s="489"/>
    </row>
    <row r="9" spans="1:4" ht="13.5" thickBot="1">
      <c r="A9" s="490"/>
      <c r="B9" s="491"/>
      <c r="C9" s="491"/>
      <c r="D9" s="492"/>
    </row>
    <row r="10" spans="1:4" ht="13.5" thickTop="1">
      <c r="A10" s="496"/>
      <c r="B10" s="480" t="s">
        <v>113</v>
      </c>
      <c r="C10" s="480"/>
      <c r="D10" s="305">
        <v>5990</v>
      </c>
    </row>
    <row r="11" spans="1:4" ht="12.75">
      <c r="A11" s="306"/>
      <c r="B11" s="481" t="s">
        <v>114</v>
      </c>
      <c r="C11" s="481"/>
      <c r="D11" s="307">
        <v>6530</v>
      </c>
    </row>
    <row r="12" spans="1:4" ht="12.75">
      <c r="A12" s="308"/>
      <c r="B12" s="481" t="s">
        <v>115</v>
      </c>
      <c r="C12" s="481"/>
      <c r="D12" s="307">
        <v>20740</v>
      </c>
    </row>
    <row r="13" spans="1:4" ht="12.75">
      <c r="A13" s="308"/>
      <c r="B13" s="481" t="s">
        <v>116</v>
      </c>
      <c r="C13" s="481"/>
      <c r="D13" s="307">
        <v>20260</v>
      </c>
    </row>
    <row r="14" spans="1:4" ht="12.75">
      <c r="A14" s="308"/>
      <c r="B14" s="481" t="s">
        <v>117</v>
      </c>
      <c r="C14" s="481"/>
      <c r="D14" s="307">
        <v>20140</v>
      </c>
    </row>
    <row r="15" spans="1:4" ht="12.75">
      <c r="A15" s="308"/>
      <c r="B15" s="481" t="s">
        <v>128</v>
      </c>
      <c r="C15" s="481"/>
      <c r="D15" s="307">
        <v>15550</v>
      </c>
    </row>
    <row r="16" spans="1:4" ht="12.75">
      <c r="A16" s="308"/>
      <c r="B16" s="481" t="s">
        <v>129</v>
      </c>
      <c r="C16" s="481"/>
      <c r="D16" s="307">
        <v>27640</v>
      </c>
    </row>
    <row r="17" spans="1:4" ht="12.75">
      <c r="A17" s="306"/>
      <c r="B17" s="481" t="s">
        <v>118</v>
      </c>
      <c r="C17" s="481"/>
      <c r="D17" s="307">
        <v>9160</v>
      </c>
    </row>
    <row r="18" spans="1:4" ht="12.75">
      <c r="A18" s="308"/>
      <c r="B18" s="481" t="s">
        <v>119</v>
      </c>
      <c r="C18" s="481"/>
      <c r="D18" s="307">
        <v>8710</v>
      </c>
    </row>
    <row r="19" spans="1:4" ht="12.75">
      <c r="A19" s="308"/>
      <c r="B19" s="481" t="s">
        <v>130</v>
      </c>
      <c r="C19" s="481"/>
      <c r="D19" s="307">
        <v>28150</v>
      </c>
    </row>
    <row r="20" spans="1:4" ht="12.75">
      <c r="A20" s="308"/>
      <c r="B20" s="481" t="s">
        <v>120</v>
      </c>
      <c r="C20" s="481"/>
      <c r="D20" s="309">
        <v>5460</v>
      </c>
    </row>
    <row r="21" spans="1:4" ht="12.75">
      <c r="A21" s="308"/>
      <c r="B21" s="481" t="s">
        <v>121</v>
      </c>
      <c r="C21" s="481"/>
      <c r="D21" s="307">
        <v>5460</v>
      </c>
    </row>
    <row r="22" spans="1:4" ht="12.75">
      <c r="A22" s="308"/>
      <c r="B22" s="481" t="s">
        <v>131</v>
      </c>
      <c r="C22" s="481"/>
      <c r="D22" s="307">
        <v>5690</v>
      </c>
    </row>
    <row r="23" spans="1:4" ht="12.75">
      <c r="A23" s="308"/>
      <c r="B23" s="481" t="s">
        <v>122</v>
      </c>
      <c r="C23" s="481"/>
      <c r="D23" s="307">
        <v>3520</v>
      </c>
    </row>
    <row r="24" spans="1:4" ht="12.75">
      <c r="A24" s="308"/>
      <c r="B24" s="481" t="s">
        <v>132</v>
      </c>
      <c r="C24" s="481"/>
      <c r="D24" s="307">
        <v>3990</v>
      </c>
    </row>
    <row r="25" spans="1:4" ht="12.75">
      <c r="A25" s="308"/>
      <c r="B25" s="481" t="s">
        <v>133</v>
      </c>
      <c r="C25" s="481"/>
      <c r="D25" s="307">
        <v>3520</v>
      </c>
    </row>
    <row r="26" spans="1:4" ht="12.75">
      <c r="A26" s="308"/>
      <c r="B26" s="481" t="s">
        <v>134</v>
      </c>
      <c r="C26" s="481"/>
      <c r="D26" s="307">
        <v>2150</v>
      </c>
    </row>
    <row r="27" spans="1:4" ht="12.75">
      <c r="A27" s="308"/>
      <c r="B27" s="493" t="s">
        <v>123</v>
      </c>
      <c r="C27" s="494"/>
      <c r="D27" s="307">
        <v>4220</v>
      </c>
    </row>
    <row r="28" spans="1:4" ht="13.5" thickBot="1">
      <c r="A28" s="310"/>
      <c r="B28" s="495" t="s">
        <v>124</v>
      </c>
      <c r="C28" s="495"/>
      <c r="D28" s="311">
        <v>8130</v>
      </c>
    </row>
    <row r="29" ht="13.5" thickTop="1"/>
  </sheetData>
  <mergeCells count="23">
    <mergeCell ref="B28:C28"/>
    <mergeCell ref="B24:C24"/>
    <mergeCell ref="B25:C25"/>
    <mergeCell ref="B26:C26"/>
    <mergeCell ref="B21:C21"/>
    <mergeCell ref="B22:C22"/>
    <mergeCell ref="B23:C23"/>
    <mergeCell ref="B27:C27"/>
    <mergeCell ref="B17:C17"/>
    <mergeCell ref="B18:C18"/>
    <mergeCell ref="B19:C19"/>
    <mergeCell ref="B20:C20"/>
    <mergeCell ref="B14:C14"/>
    <mergeCell ref="B15:C15"/>
    <mergeCell ref="B16:C16"/>
    <mergeCell ref="B13:C13"/>
    <mergeCell ref="B10:C10"/>
    <mergeCell ref="B11:C11"/>
    <mergeCell ref="B12:C12"/>
    <mergeCell ref="A1:D1"/>
    <mergeCell ref="A2:D2"/>
    <mergeCell ref="A3:D3"/>
    <mergeCell ref="A7:D9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paolo.bochicchio</dc:creator>
  <cp:keywords/>
  <dc:description/>
  <cp:lastModifiedBy>gpietro.forastiere</cp:lastModifiedBy>
  <cp:lastPrinted>2008-02-21T12:25:27Z</cp:lastPrinted>
  <dcterms:created xsi:type="dcterms:W3CDTF">2004-10-20T11:02:18Z</dcterms:created>
  <dcterms:modified xsi:type="dcterms:W3CDTF">2008-02-21T12:25:58Z</dcterms:modified>
  <cp:category/>
  <cp:version/>
  <cp:contentType/>
  <cp:contentStatus/>
</cp:coreProperties>
</file>