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OPPIDO" sheetId="1" r:id="rId1"/>
    <sheet name="ACERENZA" sheetId="2" r:id="rId2"/>
    <sheet name="Riepilogo" sheetId="3" r:id="rId3"/>
    <sheet name="VAM 2008 Basilicata" sheetId="4" r:id="rId4"/>
  </sheets>
  <definedNames>
    <definedName name="_xlnm.Print_Area" localSheetId="2">'Riepilogo'!$A$2:$D$20</definedName>
    <definedName name="_xlnm.Print_Titles" localSheetId="1">'ACERENZA'!$1:$3</definedName>
  </definedNames>
  <calcPr fullCalcOnLoad="1"/>
</workbook>
</file>

<file path=xl/comments1.xml><?xml version="1.0" encoding="utf-8"?>
<comments xmlns="http://schemas.openxmlformats.org/spreadsheetml/2006/main">
  <authors>
    <author>umberto.masi</author>
  </authors>
  <commentList>
    <comment ref="F15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Maglione Mario
Via Appia
tel: 0971 748205</t>
        </r>
      </text>
    </comment>
    <comment ref="F24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LIOI DOMENICO
Via Gramsci 25
tel. 0971 945517</t>
        </r>
      </text>
    </comment>
    <comment ref="F29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EMIGRATO A TOLVE
</t>
        </r>
      </text>
    </comment>
    <comment ref="F30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EMIGRATA A TOLVE</t>
        </r>
      </text>
    </comment>
    <comment ref="F31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EMIGRATO A CESANO MADERNO</t>
        </r>
      </text>
    </comment>
    <comment ref="F44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EMIGRATA A ROMA
tel della madre 
0971/945089</t>
        </r>
      </text>
    </comment>
    <comment ref="F12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TRASEFRITO IN PROV. DI VARESE
</t>
        </r>
      </text>
    </comment>
  </commentList>
</comments>
</file>

<file path=xl/comments2.xml><?xml version="1.0" encoding="utf-8"?>
<comments xmlns="http://schemas.openxmlformats.org/spreadsheetml/2006/main">
  <authors>
    <author>umberto.masi</author>
  </authors>
  <commentList>
    <comment ref="F4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EMIGRATA A ROMA 1964</t>
        </r>
      </text>
    </comment>
    <comment ref="F5" authorId="0">
      <text>
        <r>
          <rPr>
            <b/>
            <sz val="8"/>
            <rFont val="Tahoma"/>
            <family val="0"/>
          </rPr>
          <t>umberto.masi:</t>
        </r>
        <r>
          <rPr>
            <sz val="8"/>
            <rFont val="Tahoma"/>
            <family val="0"/>
          </rPr>
          <t xml:space="preserve">
EMIGRATA A ROMA 1969</t>
        </r>
      </text>
    </comment>
  </commentList>
</comments>
</file>

<file path=xl/sharedStrings.xml><?xml version="1.0" encoding="utf-8"?>
<sst xmlns="http://schemas.openxmlformats.org/spreadsheetml/2006/main" count="1007" uniqueCount="296">
  <si>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</si>
  <si>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</si>
  <si>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</si>
  <si>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</si>
  <si>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</si>
  <si>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</si>
  <si>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</si>
  <si>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</si>
  <si>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</si>
  <si>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</si>
  <si>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</si>
  <si>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</si>
  <si>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</si>
  <si>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</si>
  <si>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</si>
  <si>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</si>
  <si>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</si>
  <si>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</si>
  <si>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</si>
  <si>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</si>
  <si>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</si>
  <si>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</si>
  <si>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</si>
  <si>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Proprietà</t>
  </si>
  <si>
    <t>Indennità Offerta Euro</t>
  </si>
  <si>
    <t>reddito dom.</t>
  </si>
  <si>
    <t>reddito agrario</t>
  </si>
  <si>
    <t>regione agraria</t>
  </si>
  <si>
    <t>coltivatore diretto art. 40 comma 4</t>
  </si>
  <si>
    <t>IDENTIFICATIVI  DITTA</t>
  </si>
  <si>
    <t>IDENTIFICATIVO PARTICELLA</t>
  </si>
  <si>
    <t>OCCUPAZIONE</t>
  </si>
  <si>
    <t>Temporanea mq.</t>
  </si>
  <si>
    <t>Definitiva mq.</t>
  </si>
  <si>
    <t>INDENNITA'</t>
  </si>
  <si>
    <t>fittavolo/ mezzadro art. 42 comma 1</t>
  </si>
  <si>
    <t>Interessi per anticipata occupazione art. 20 comma 6</t>
  </si>
  <si>
    <t>cessione volontaria art. 45 comma 2 lett. C</t>
  </si>
  <si>
    <t>Incremento per sovrastrutture (da stima)</t>
  </si>
  <si>
    <t>Incremento per soprassuolo (euro 0,50 x mq.)</t>
  </si>
  <si>
    <t>indennità base provvisoria Euro</t>
  </si>
  <si>
    <t>N° riferimento piano descrittivo</t>
  </si>
  <si>
    <t>TEL.</t>
  </si>
  <si>
    <t>COLTURA ATTUALE</t>
  </si>
  <si>
    <t>SEMINATIVO</t>
  </si>
  <si>
    <t>15</t>
  </si>
  <si>
    <t>12</t>
  </si>
  <si>
    <t>14</t>
  </si>
  <si>
    <t>PIANO DI ESPROPRIO: RIEPILOGO</t>
  </si>
  <si>
    <t>Importo €</t>
  </si>
  <si>
    <t>MARIA</t>
  </si>
  <si>
    <t>SOMMANO LE INDENNITA'</t>
  </si>
  <si>
    <t>INDENNITA' DEFINITIVA</t>
  </si>
  <si>
    <t>INDENNITA' TEMPORANEA</t>
  </si>
  <si>
    <t>INDENNITA' TOTALE</t>
  </si>
  <si>
    <t xml:space="preserve">SPESE PER PROCEDURE ESPROPRIATIVE </t>
  </si>
  <si>
    <t>TOTALE COSTI ESPROPRI</t>
  </si>
  <si>
    <t>Seminativo</t>
  </si>
  <si>
    <t>Seminativo Arborato</t>
  </si>
  <si>
    <t>Seminativo irriguo</t>
  </si>
  <si>
    <t>Orto irriguo</t>
  </si>
  <si>
    <t>Vigneto</t>
  </si>
  <si>
    <t>Uliveto</t>
  </si>
  <si>
    <t>Pascolo</t>
  </si>
  <si>
    <t>Pascolo Arborato</t>
  </si>
  <si>
    <t>Pascolo Cespugliato</t>
  </si>
  <si>
    <t>Bosco alto fusto</t>
  </si>
  <si>
    <t>OCCUP. TEMPORANEA</t>
  </si>
  <si>
    <t>OCCUP. DEFINITIVA</t>
  </si>
  <si>
    <t>MICHELE</t>
  </si>
  <si>
    <t>LOCALITA'</t>
  </si>
  <si>
    <t>CROPANI</t>
  </si>
  <si>
    <r>
      <t xml:space="preserve">V.A.M. ANNO 2005 </t>
    </r>
    <r>
      <rPr>
        <i/>
        <sz val="10"/>
        <rFont val="Arial"/>
        <family val="2"/>
      </rPr>
      <t>(bollettino Regione Basilicata n. 25 del 15/05/2006)</t>
    </r>
  </si>
  <si>
    <t>07</t>
  </si>
  <si>
    <t>05</t>
  </si>
  <si>
    <t>52</t>
  </si>
  <si>
    <t>00</t>
  </si>
  <si>
    <t>NICOLA</t>
  </si>
  <si>
    <t>03</t>
  </si>
  <si>
    <t>Usufrutto</t>
  </si>
  <si>
    <t>SEMIN. ARB.</t>
  </si>
  <si>
    <t>TOTALE    INDENNITA'</t>
  </si>
  <si>
    <t>Vigneto - Uliveto</t>
  </si>
  <si>
    <t>Vigneto in zona D.O.C.</t>
  </si>
  <si>
    <t>Aglianico del Vulture</t>
  </si>
  <si>
    <t>Vigneto alto intelaiato</t>
  </si>
  <si>
    <t>Canneto</t>
  </si>
  <si>
    <t>Incolto Produttivo</t>
  </si>
  <si>
    <t>COLLETTAMENTO REFLUI DEI COMUNI DI AVIGLIANO, PIETRAGALLA, ACERENZA ED OPPIDO LUCANO A SALVAGUARDIA DEL BACINO DI ACERENZA</t>
  </si>
  <si>
    <t>COMUNI DI ACERENZA ED OPPIDO LUCANO</t>
  </si>
  <si>
    <t>VALORI AGRICOLI MEDI PER TIPO DI COLTURA REGIONE AGRARIA N° 12                               Provincia di Potenza              Anno di riferimento 2005</t>
  </si>
  <si>
    <t>ACERENZA (PZ)</t>
  </si>
  <si>
    <t>OPPIDO LUCANO (PZ)</t>
  </si>
  <si>
    <t>MARIA MICHELA</t>
  </si>
  <si>
    <t>PIETRAGALLA</t>
  </si>
  <si>
    <t>CATERINA</t>
  </si>
  <si>
    <t>80</t>
  </si>
  <si>
    <t>10</t>
  </si>
  <si>
    <t>MARIA ANTONIA</t>
  </si>
  <si>
    <t>CANIO</t>
  </si>
  <si>
    <t>GIUSEPPE</t>
  </si>
  <si>
    <t>09</t>
  </si>
  <si>
    <t>ANNA MARIA</t>
  </si>
  <si>
    <t>DONATO</t>
  </si>
  <si>
    <t>01</t>
  </si>
  <si>
    <t>ROCCO DONATO</t>
  </si>
  <si>
    <t>TERESA</t>
  </si>
  <si>
    <t>65</t>
  </si>
  <si>
    <t>Livellario</t>
  </si>
  <si>
    <t>ACERENZA</t>
  </si>
  <si>
    <t>48</t>
  </si>
  <si>
    <t>63</t>
  </si>
  <si>
    <t>DOMENICO ANTONIO</t>
  </si>
  <si>
    <t>68</t>
  </si>
  <si>
    <t>GERARDO</t>
  </si>
  <si>
    <t>78</t>
  </si>
  <si>
    <t>20</t>
  </si>
  <si>
    <t>11</t>
  </si>
  <si>
    <t>53</t>
  </si>
  <si>
    <t>94</t>
  </si>
  <si>
    <t>DI MARE</t>
  </si>
  <si>
    <t>45</t>
  </si>
  <si>
    <t>FILOMENA</t>
  </si>
  <si>
    <t>22</t>
  </si>
  <si>
    <t>73</t>
  </si>
  <si>
    <t>79</t>
  </si>
  <si>
    <t>Enfiteusi</t>
  </si>
  <si>
    <t>ANTONIO</t>
  </si>
  <si>
    <t>GALLUCCI</t>
  </si>
  <si>
    <t>50</t>
  </si>
  <si>
    <t>ROCCO ANTONIO</t>
  </si>
  <si>
    <t>COLANGELO</t>
  </si>
  <si>
    <t>21</t>
  </si>
  <si>
    <t>40</t>
  </si>
  <si>
    <t>36</t>
  </si>
  <si>
    <t>67</t>
  </si>
  <si>
    <t>83</t>
  </si>
  <si>
    <t>DOMENICO</t>
  </si>
  <si>
    <t>18</t>
  </si>
  <si>
    <t>99</t>
  </si>
  <si>
    <t>81</t>
  </si>
  <si>
    <t>ULIVETO</t>
  </si>
  <si>
    <t>57</t>
  </si>
  <si>
    <t>PASCOLO</t>
  </si>
  <si>
    <t>STEFANILE</t>
  </si>
  <si>
    <t>VITTORIA</t>
  </si>
  <si>
    <t>OPPIDO LUCANO</t>
  </si>
  <si>
    <t>STFVTR67T44G081E</t>
  </si>
  <si>
    <t>OPPIDO LUC.</t>
  </si>
  <si>
    <t>FASTIDIO</t>
  </si>
  <si>
    <t>EMILIANA</t>
  </si>
  <si>
    <t>FSTMLN57E68G081P</t>
  </si>
  <si>
    <t>LANCELLOTTI</t>
  </si>
  <si>
    <t>LNCCNA39R24G081Q</t>
  </si>
  <si>
    <t>POLOSA</t>
  </si>
  <si>
    <t>RAFFAELA</t>
  </si>
  <si>
    <t>PLSRFL49B55G081O</t>
  </si>
  <si>
    <t>PLSCNA42R08G081X</t>
  </si>
  <si>
    <t>71</t>
  </si>
  <si>
    <t>PLSDNC55D20G081Q</t>
  </si>
  <si>
    <t>RAFFAELLA</t>
  </si>
  <si>
    <t>MARIA ANTONIETTA</t>
  </si>
  <si>
    <t>GLLMNT46P56G616A</t>
  </si>
  <si>
    <t>37</t>
  </si>
  <si>
    <t>CALZARETTA</t>
  </si>
  <si>
    <t>ANGELA</t>
  </si>
  <si>
    <t>CLZNGL44D66G081E</t>
  </si>
  <si>
    <t>LNCNCL36S01G081N</t>
  </si>
  <si>
    <t>SANNELLA</t>
  </si>
  <si>
    <t xml:space="preserve">MARIA  </t>
  </si>
  <si>
    <t>SNNMRA39H68G081I</t>
  </si>
  <si>
    <t>PASCOLO ARB.</t>
  </si>
  <si>
    <t>REGIONE</t>
  </si>
  <si>
    <t>BASILICATA</t>
  </si>
  <si>
    <t>35</t>
  </si>
  <si>
    <t>84</t>
  </si>
  <si>
    <t>EVANGELISTA</t>
  </si>
  <si>
    <t>VNGRCN62H06G081H</t>
  </si>
  <si>
    <t>CALABRESE</t>
  </si>
  <si>
    <t>CLBMHL36T19G081Q</t>
  </si>
  <si>
    <t>72</t>
  </si>
  <si>
    <t>CLBDNC36C04G081F</t>
  </si>
  <si>
    <t>31</t>
  </si>
  <si>
    <t>LNCNMR33M71G081Q</t>
  </si>
  <si>
    <t>75</t>
  </si>
  <si>
    <t>LNCCRN44A68G081V</t>
  </si>
  <si>
    <t>FRANCESCO</t>
  </si>
  <si>
    <t>91</t>
  </si>
  <si>
    <t>TOLVE</t>
  </si>
  <si>
    <t>82</t>
  </si>
  <si>
    <t>PICCIANI</t>
  </si>
  <si>
    <t>PCCMMC44C61G081D</t>
  </si>
  <si>
    <t>LIOI</t>
  </si>
  <si>
    <t>LIORCD38S10G081O</t>
  </si>
  <si>
    <t>LIONCL31D12G081K</t>
  </si>
  <si>
    <t>LNCFMN37C48G081L</t>
  </si>
  <si>
    <t>59</t>
  </si>
  <si>
    <t>BACCELLIERE</t>
  </si>
  <si>
    <t>BEATRICE</t>
  </si>
  <si>
    <t>FU CANIO VED. DI MARE</t>
  </si>
  <si>
    <t>FU BENEDETTO</t>
  </si>
  <si>
    <t>DI CARO</t>
  </si>
  <si>
    <t>DCRNTN52A28G081F</t>
  </si>
  <si>
    <t>RAIMONDI</t>
  </si>
  <si>
    <t>RMNRFL56S42L197C</t>
  </si>
  <si>
    <t>PEPE</t>
  </si>
  <si>
    <t>PPEMHL39H22G081S</t>
  </si>
  <si>
    <t>MANCUSO</t>
  </si>
  <si>
    <t>MNCMNT66A42G081D</t>
  </si>
  <si>
    <t>0601</t>
  </si>
  <si>
    <t>CARBONE</t>
  </si>
  <si>
    <t>CRBGRD51D23G081G</t>
  </si>
  <si>
    <t>V.A.M. anno 2008      Euro</t>
  </si>
  <si>
    <t>0602</t>
  </si>
  <si>
    <t>COMUNE DI OPPIDO LUCANO</t>
  </si>
  <si>
    <t>00531090769</t>
  </si>
  <si>
    <t>Diritto del Conc.</t>
  </si>
  <si>
    <t>LNCTRS55D41G081H</t>
  </si>
  <si>
    <t>0603</t>
  </si>
  <si>
    <t>MNCCNA31C22G081P</t>
  </si>
  <si>
    <t>0604</t>
  </si>
  <si>
    <t>0605</t>
  </si>
  <si>
    <t>CLZGPP50L05G081E</t>
  </si>
  <si>
    <t>MNCMRA57D46G081N</t>
  </si>
  <si>
    <t>0606</t>
  </si>
  <si>
    <t>MNCFNC49S15G081S</t>
  </si>
  <si>
    <t>0607</t>
  </si>
  <si>
    <t>GIGANTI</t>
  </si>
  <si>
    <t>MICHELE PIO</t>
  </si>
  <si>
    <t>GGNMHL56M03G081K</t>
  </si>
  <si>
    <t>0608</t>
  </si>
  <si>
    <t>PATRIZIA</t>
  </si>
  <si>
    <t>CRBPRZ65B59G081B</t>
  </si>
  <si>
    <t>0609</t>
  </si>
  <si>
    <t>ARLOTTA</t>
  </si>
  <si>
    <t>ROSALIA</t>
  </si>
  <si>
    <t>RLTRSL54T62G081A</t>
  </si>
  <si>
    <t>CLNNGL57E59G081P</t>
  </si>
  <si>
    <t>MANNIELLO</t>
  </si>
  <si>
    <t>MNNDNT53A08G081O</t>
  </si>
  <si>
    <t>MNNGRD55A16G081O</t>
  </si>
  <si>
    <r>
      <t xml:space="preserve">V.A.M. ANNO 2008 </t>
    </r>
    <r>
      <rPr>
        <i/>
        <sz val="10"/>
        <rFont val="Arial"/>
        <family val="2"/>
      </rPr>
      <t>(bollettino Regione Basilicata n. 21 del 01/05/2009)</t>
    </r>
  </si>
  <si>
    <t>COMUNI DI OPPIDO ED ACERENZA</t>
  </si>
  <si>
    <t>VALORI AGRICOLI MEDI PER TIPO DI COLTURA REGIONE AGRARIA N° 12                               Provincia di Potenza              Anno di riferimento 2008</t>
  </si>
  <si>
    <t>Vigneto in Zona DOC</t>
  </si>
  <si>
    <t>Vigneto Alto Intelaiato</t>
  </si>
  <si>
    <t>COMUNI DI OPPIDO LUCANO ED ACERENZA</t>
  </si>
  <si>
    <t>Via Roma 95</t>
  </si>
  <si>
    <t>Oppido Lucano</t>
  </si>
  <si>
    <t>(PZ)</t>
  </si>
  <si>
    <t>Via P.A. Lancellotti 2</t>
  </si>
  <si>
    <t>0971/945402</t>
  </si>
  <si>
    <t>coniugata AMATO Michele</t>
  </si>
  <si>
    <t>Via P. Neruda 9</t>
  </si>
  <si>
    <t>0971/945518</t>
  </si>
  <si>
    <t>Via Pertini 13</t>
  </si>
  <si>
    <t>Via Barbiellini Amidei 44</t>
  </si>
  <si>
    <t>Roma</t>
  </si>
  <si>
    <t>(RM)</t>
  </si>
  <si>
    <t>Via Campanile 42</t>
  </si>
  <si>
    <t>Via Togliatti 5</t>
  </si>
  <si>
    <t>0971/945650</t>
  </si>
  <si>
    <t>Via V. Emanuele 35</t>
  </si>
  <si>
    <t>0971/945627</t>
  </si>
  <si>
    <t>Via Cervellino 3</t>
  </si>
  <si>
    <t>Via G. Lamponio 8</t>
  </si>
  <si>
    <t>0971/945186</t>
  </si>
  <si>
    <t>Via Togliatti 4</t>
  </si>
  <si>
    <t>Vai Bari 109</t>
  </si>
  <si>
    <t>0971/945361</t>
  </si>
  <si>
    <t>Via Appia</t>
  </si>
  <si>
    <t>0971/945689</t>
  </si>
  <si>
    <t>Via Girasole 2</t>
  </si>
  <si>
    <t>0971/945711</t>
  </si>
  <si>
    <t>Via Gramsci 92</t>
  </si>
  <si>
    <t>Via Abdia 16</t>
  </si>
  <si>
    <t>0971/945872</t>
  </si>
  <si>
    <t>Via F. Giannone 37</t>
  </si>
  <si>
    <t>Via Zanardelli 48</t>
  </si>
  <si>
    <t>0971/945462</t>
  </si>
  <si>
    <t>coniugata DI NISI NUNZIO</t>
  </si>
  <si>
    <t>Via Zanardelli 38</t>
  </si>
  <si>
    <t>0971/945448</t>
  </si>
  <si>
    <t>Via C. Levi 3</t>
  </si>
  <si>
    <t>Via Mazzini 19</t>
  </si>
  <si>
    <t>(DECEDUTO)</t>
  </si>
  <si>
    <t>Via Gramsci 5</t>
  </si>
  <si>
    <t>Via Anzio</t>
  </si>
  <si>
    <t>Potenza</t>
  </si>
  <si>
    <t>Via Cavour 11</t>
  </si>
  <si>
    <t>0971/945068</t>
  </si>
  <si>
    <t>0971/945613</t>
  </si>
  <si>
    <t>347/6704114</t>
  </si>
  <si>
    <t>329/1769026</t>
  </si>
  <si>
    <t>320/6785444</t>
  </si>
  <si>
    <t>0971/748050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</si>
</sst>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#\ ???/???"/>
    <numFmt numFmtId="172" formatCode="0.000"/>
    <numFmt numFmtId="173" formatCode="&quot;€&quot;\ #,##0.00"/>
    <numFmt numFmtId="174" formatCode="_-[$€-2]\ * #,##0.00_-;\-[$€-2]\ * #,##0.00_-;_-[$€-2]\ * &quot;-&quot;??_-;_-@_-"/>
    <numFmt numFmtId="175" formatCode="_-[$€-2]\ * #,##0.00_-;\-[$€-2]\ * #,##0.00_-;_-[$€-2]\ * &quot;-&quot;??_-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30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ash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17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7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7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171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textRotation="90" wrapText="1"/>
      <protection/>
    </xf>
    <xf numFmtId="0" fontId="1" fillId="2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173" fontId="13" fillId="0" borderId="19" xfId="0" applyNumberFormat="1" applyFont="1" applyBorder="1" applyAlignment="1">
      <alignment/>
    </xf>
    <xf numFmtId="173" fontId="14" fillId="0" borderId="19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0" fillId="3" borderId="20" xfId="0" applyFill="1" applyBorder="1" applyAlignment="1">
      <alignment/>
    </xf>
    <xf numFmtId="174" fontId="0" fillId="0" borderId="21" xfId="17" applyNumberFormat="1" applyBorder="1" applyAlignment="1">
      <alignment vertical="center" wrapText="1"/>
    </xf>
    <xf numFmtId="175" fontId="0" fillId="0" borderId="22" xfId="17" applyBorder="1" applyAlignment="1">
      <alignment vertical="center" wrapText="1"/>
    </xf>
    <xf numFmtId="0" fontId="0" fillId="3" borderId="23" xfId="0" applyFill="1" applyBorder="1" applyAlignment="1">
      <alignment/>
    </xf>
    <xf numFmtId="0" fontId="0" fillId="0" borderId="23" xfId="0" applyFill="1" applyBorder="1" applyAlignment="1">
      <alignment/>
    </xf>
    <xf numFmtId="175" fontId="0" fillId="0" borderId="24" xfId="17" applyBorder="1" applyAlignment="1">
      <alignment vertical="center" wrapText="1"/>
    </xf>
    <xf numFmtId="175" fontId="0" fillId="0" borderId="22" xfId="17" applyFont="1" applyBorder="1" applyAlignment="1">
      <alignment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173" fontId="13" fillId="0" borderId="19" xfId="0" applyNumberFormat="1" applyFont="1" applyBorder="1" applyAlignment="1">
      <alignment horizontal="right"/>
    </xf>
    <xf numFmtId="173" fontId="14" fillId="0" borderId="19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17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7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72" fontId="7" fillId="4" borderId="2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17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171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2" fontId="7" fillId="0" borderId="31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16" fillId="0" borderId="19" xfId="0" applyFont="1" applyBorder="1" applyAlignment="1">
      <alignment vertical="center" wrapText="1"/>
    </xf>
    <xf numFmtId="0" fontId="15" fillId="0" borderId="35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73" fontId="14" fillId="0" borderId="36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 quotePrefix="1">
      <alignment horizontal="center" vertical="center"/>
      <protection locked="0"/>
    </xf>
    <xf numFmtId="0" fontId="21" fillId="4" borderId="15" xfId="0" applyFont="1" applyFill="1" applyBorder="1" applyAlignment="1" applyProtection="1" quotePrefix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textRotation="90" wrapText="1"/>
      <protection/>
    </xf>
    <xf numFmtId="0" fontId="3" fillId="0" borderId="2" xfId="0" applyFont="1" applyFill="1" applyBorder="1" applyAlignment="1" applyProtection="1">
      <alignment horizontal="center" vertical="center" textRotation="90" wrapText="1"/>
      <protection/>
    </xf>
    <xf numFmtId="0" fontId="3" fillId="2" borderId="8" xfId="0" applyFont="1" applyFill="1" applyBorder="1" applyAlignment="1" applyProtection="1">
      <alignment horizontal="center" vertical="center" textRotation="90" wrapText="1"/>
      <protection/>
    </xf>
    <xf numFmtId="0" fontId="3" fillId="2" borderId="37" xfId="0" applyFont="1" applyFill="1" applyBorder="1" applyAlignment="1" applyProtection="1">
      <alignment horizontal="center" vertical="center" textRotation="90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17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172" fontId="7" fillId="3" borderId="25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 applyProtection="1" quotePrefix="1">
      <alignment horizontal="center" vertical="center"/>
      <protection locked="0"/>
    </xf>
    <xf numFmtId="0" fontId="4" fillId="3" borderId="6" xfId="0" applyFont="1" applyFill="1" applyBorder="1" applyAlignment="1" applyProtection="1" quotePrefix="1">
      <alignment horizontal="center" vertical="center"/>
      <protection locked="0"/>
    </xf>
    <xf numFmtId="1" fontId="7" fillId="3" borderId="6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right" vertical="center"/>
    </xf>
    <xf numFmtId="175" fontId="21" fillId="0" borderId="41" xfId="17" applyFont="1" applyFill="1" applyBorder="1" applyAlignment="1">
      <alignment horizontal="center" vertical="center" wrapText="1"/>
    </xf>
    <xf numFmtId="175" fontId="22" fillId="0" borderId="42" xfId="17" applyFont="1" applyBorder="1" applyAlignment="1">
      <alignment horizontal="center" vertical="center" wrapText="1"/>
    </xf>
    <xf numFmtId="175" fontId="21" fillId="0" borderId="43" xfId="17" applyFont="1" applyFill="1" applyBorder="1" applyAlignment="1">
      <alignment horizontal="center" vertical="center" wrapText="1"/>
    </xf>
    <xf numFmtId="175" fontId="22" fillId="0" borderId="44" xfId="17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173" fontId="14" fillId="0" borderId="49" xfId="0" applyNumberFormat="1" applyFont="1" applyBorder="1" applyAlignment="1">
      <alignment horizontal="center"/>
    </xf>
    <xf numFmtId="173" fontId="14" fillId="0" borderId="50" xfId="0" applyNumberFormat="1" applyFont="1" applyBorder="1" applyAlignment="1">
      <alignment horizontal="center"/>
    </xf>
    <xf numFmtId="0" fontId="16" fillId="0" borderId="49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52" xfId="0" applyFont="1" applyBorder="1" applyAlignment="1">
      <alignment horizontal="center" vertical="justify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justify" wrapText="1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1" fillId="3" borderId="15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57421875" style="0" customWidth="1"/>
    <col min="8" max="8" width="12.28125" style="0" customWidth="1"/>
    <col min="9" max="9" width="17.421875" style="0" customWidth="1"/>
    <col min="10" max="10" width="18.00390625" style="0" customWidth="1"/>
    <col min="11" max="11" width="7.421875" style="0" customWidth="1"/>
    <col min="12" max="12" width="14.8515625" style="0" customWidth="1"/>
    <col min="13" max="13" width="3.57421875" style="0" customWidth="1"/>
    <col min="14" max="14" width="11.00390625" style="0" customWidth="1"/>
    <col min="15" max="15" width="12.7109375" style="0" bestFit="1" customWidth="1"/>
    <col min="16" max="16" width="7.7109375" style="0" customWidth="1"/>
    <col min="17" max="17" width="6.140625" style="0" customWidth="1"/>
    <col min="18" max="18" width="12.28125" style="0" customWidth="1"/>
    <col min="19" max="19" width="6.28125" style="0" customWidth="1"/>
    <col min="20" max="20" width="5.140625" style="0" customWidth="1"/>
    <col min="21" max="21" width="10.28125" style="0" customWidth="1"/>
    <col min="22" max="22" width="2.57421875" style="0" customWidth="1"/>
    <col min="23" max="23" width="11.7109375" style="0" hidden="1" customWidth="1"/>
    <col min="24" max="26" width="3.00390625" style="0" customWidth="1"/>
    <col min="27" max="27" width="5.28125" style="0" customWidth="1"/>
    <col min="28" max="28" width="4.8515625" style="0" customWidth="1"/>
    <col min="29" max="30" width="6.7109375" style="0" customWidth="1"/>
    <col min="31" max="31" width="7.140625" style="0" customWidth="1"/>
    <col min="32" max="32" width="8.8515625" style="0" customWidth="1"/>
    <col min="33" max="33" width="8.7109375" style="0" hidden="1" customWidth="1"/>
    <col min="34" max="34" width="8.7109375" style="0" customWidth="1"/>
    <col min="35" max="38" width="8.7109375" style="0" hidden="1" customWidth="1"/>
    <col min="39" max="39" width="13.7109375" style="0" customWidth="1"/>
    <col min="40" max="40" width="8.8515625" style="0" customWidth="1"/>
    <col min="41" max="41" width="8.7109375" style="0" hidden="1" customWidth="1"/>
    <col min="42" max="42" width="8.7109375" style="0" customWidth="1"/>
    <col min="43" max="46" width="8.7109375" style="0" hidden="1" customWidth="1"/>
    <col min="47" max="47" width="13.7109375" style="0" customWidth="1"/>
    <col min="48" max="48" width="10.7109375" style="52" hidden="1" customWidth="1"/>
  </cols>
  <sheetData>
    <row r="1" spans="1:48" ht="13.5" thickBot="1">
      <c r="A1" s="184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  <c r="Q1" s="184" t="s">
        <v>30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90" t="s">
        <v>31</v>
      </c>
      <c r="AD1" s="191"/>
      <c r="AE1" s="194" t="s">
        <v>212</v>
      </c>
      <c r="AF1" s="181" t="s">
        <v>34</v>
      </c>
      <c r="AG1" s="182"/>
      <c r="AH1" s="182"/>
      <c r="AI1" s="182"/>
      <c r="AJ1" s="182"/>
      <c r="AK1" s="182"/>
      <c r="AL1" s="182"/>
      <c r="AM1" s="183"/>
      <c r="AN1" s="181" t="s">
        <v>34</v>
      </c>
      <c r="AO1" s="182"/>
      <c r="AP1" s="182"/>
      <c r="AQ1" s="182"/>
      <c r="AR1" s="182"/>
      <c r="AS1" s="182"/>
      <c r="AT1" s="182"/>
      <c r="AU1" s="183"/>
      <c r="AV1" s="66"/>
    </row>
    <row r="2" spans="1:48" ht="13.5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87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  <c r="AC2" s="192"/>
      <c r="AD2" s="193"/>
      <c r="AE2" s="195"/>
      <c r="AF2" s="181" t="s">
        <v>68</v>
      </c>
      <c r="AG2" s="182"/>
      <c r="AH2" s="182"/>
      <c r="AI2" s="182"/>
      <c r="AJ2" s="182"/>
      <c r="AK2" s="182"/>
      <c r="AL2" s="182"/>
      <c r="AM2" s="182"/>
      <c r="AN2" s="181" t="s">
        <v>67</v>
      </c>
      <c r="AO2" s="182"/>
      <c r="AP2" s="182"/>
      <c r="AQ2" s="182"/>
      <c r="AR2" s="182"/>
      <c r="AS2" s="182"/>
      <c r="AT2" s="182"/>
      <c r="AU2" s="182"/>
      <c r="AV2" s="66"/>
    </row>
    <row r="3" spans="1:48" s="8" customFormat="1" ht="79.5" customHeight="1" thickBot="1">
      <c r="A3" s="27" t="s">
        <v>0</v>
      </c>
      <c r="B3" s="7" t="s">
        <v>41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30" t="s">
        <v>42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43</v>
      </c>
      <c r="X3" s="6" t="s">
        <v>19</v>
      </c>
      <c r="Y3" s="6" t="s">
        <v>20</v>
      </c>
      <c r="Z3" s="6" t="s">
        <v>21</v>
      </c>
      <c r="AA3" s="6" t="s">
        <v>25</v>
      </c>
      <c r="AB3" s="34" t="s">
        <v>26</v>
      </c>
      <c r="AC3" s="35" t="s">
        <v>33</v>
      </c>
      <c r="AD3" s="35" t="s">
        <v>32</v>
      </c>
      <c r="AE3" s="196"/>
      <c r="AF3" s="29" t="s">
        <v>40</v>
      </c>
      <c r="AG3" s="28" t="s">
        <v>28</v>
      </c>
      <c r="AH3" s="28" t="s">
        <v>37</v>
      </c>
      <c r="AI3" s="28" t="s">
        <v>35</v>
      </c>
      <c r="AJ3" s="28" t="s">
        <v>39</v>
      </c>
      <c r="AK3" s="28" t="s">
        <v>38</v>
      </c>
      <c r="AL3" s="28" t="s">
        <v>36</v>
      </c>
      <c r="AM3" s="140" t="s">
        <v>24</v>
      </c>
      <c r="AN3" s="142" t="s">
        <v>40</v>
      </c>
      <c r="AO3" s="28" t="s">
        <v>28</v>
      </c>
      <c r="AP3" s="28" t="s">
        <v>37</v>
      </c>
      <c r="AQ3" s="28" t="s">
        <v>35</v>
      </c>
      <c r="AR3" s="28" t="s">
        <v>39</v>
      </c>
      <c r="AS3" s="28" t="s">
        <v>38</v>
      </c>
      <c r="AT3" s="28" t="s">
        <v>36</v>
      </c>
      <c r="AU3" s="143" t="s">
        <v>24</v>
      </c>
      <c r="AV3" s="141" t="s">
        <v>70</v>
      </c>
    </row>
    <row r="4" spans="1:48" s="11" customFormat="1" ht="24.75" customHeight="1" thickBot="1">
      <c r="A4" s="134">
        <v>2001</v>
      </c>
      <c r="B4" s="105">
        <v>1</v>
      </c>
      <c r="C4" s="105">
        <v>1</v>
      </c>
      <c r="D4" s="106" t="s">
        <v>144</v>
      </c>
      <c r="E4" s="106" t="s">
        <v>145</v>
      </c>
      <c r="F4" s="145" t="s">
        <v>22</v>
      </c>
      <c r="G4" s="105" t="s">
        <v>146</v>
      </c>
      <c r="H4" s="107">
        <v>24810</v>
      </c>
      <c r="I4" s="108" t="s">
        <v>147</v>
      </c>
      <c r="J4" s="109" t="s">
        <v>247</v>
      </c>
      <c r="K4" s="110">
        <v>85015</v>
      </c>
      <c r="L4" s="104" t="s">
        <v>248</v>
      </c>
      <c r="M4" s="104" t="s">
        <v>249</v>
      </c>
      <c r="N4" s="104" t="s">
        <v>22</v>
      </c>
      <c r="O4" s="111" t="s">
        <v>23</v>
      </c>
      <c r="P4" s="112">
        <v>1</v>
      </c>
      <c r="Q4" s="113">
        <v>12</v>
      </c>
      <c r="R4" s="113" t="s">
        <v>148</v>
      </c>
      <c r="S4" s="114">
        <v>20</v>
      </c>
      <c r="T4" s="114">
        <v>506</v>
      </c>
      <c r="U4" s="115" t="s">
        <v>141</v>
      </c>
      <c r="V4" s="115">
        <v>1</v>
      </c>
      <c r="W4" s="115" t="str">
        <f aca="true" t="shared" si="0" ref="W4:W22">(U4)</f>
        <v>ULIVETO</v>
      </c>
      <c r="X4" s="115">
        <v>0</v>
      </c>
      <c r="Y4" s="115">
        <v>10</v>
      </c>
      <c r="Z4" s="116" t="s">
        <v>46</v>
      </c>
      <c r="AA4" s="115">
        <v>3.66</v>
      </c>
      <c r="AB4" s="117">
        <v>2.35</v>
      </c>
      <c r="AC4" s="118">
        <v>80</v>
      </c>
      <c r="AD4" s="118">
        <v>120</v>
      </c>
      <c r="AE4" s="119">
        <v>0.89</v>
      </c>
      <c r="AF4" s="120">
        <f aca="true" t="shared" si="1" ref="AF4:AF22">AC4*AE4*P4</f>
        <v>71.2</v>
      </c>
      <c r="AG4" s="121">
        <f aca="true" t="shared" si="2" ref="AG4:AG48">AF4*3</f>
        <v>213.60000000000002</v>
      </c>
      <c r="AH4" s="121">
        <f aca="true" t="shared" si="3" ref="AH4:AH22">AF4*0.5</f>
        <v>35.6</v>
      </c>
      <c r="AI4" s="121">
        <f aca="true" t="shared" si="4" ref="AI4:AI22">AF4</f>
        <v>71.2</v>
      </c>
      <c r="AJ4" s="121">
        <f aca="true" t="shared" si="5" ref="AJ4:AJ22">AC4*0.5*P4</f>
        <v>40</v>
      </c>
      <c r="AK4" s="121">
        <v>0</v>
      </c>
      <c r="AL4" s="122">
        <f aca="true" t="shared" si="6" ref="AL4:AL22">(AG4+AI4+AJ4)*2/12</f>
        <v>54.13333333333333</v>
      </c>
      <c r="AM4" s="123">
        <f>AF4+AH4</f>
        <v>106.80000000000001</v>
      </c>
      <c r="AN4" s="120">
        <f aca="true" t="shared" si="7" ref="AN4:AN22">AD4*AE4*P4*6/12/12</f>
        <v>4.45</v>
      </c>
      <c r="AO4" s="121">
        <f aca="true" t="shared" si="8" ref="AO4:AO48">AN4*3</f>
        <v>13.350000000000001</v>
      </c>
      <c r="AP4" s="121">
        <f aca="true" t="shared" si="9" ref="AP4:AP22">AN4*0.5</f>
        <v>2.225</v>
      </c>
      <c r="AQ4" s="121">
        <f aca="true" t="shared" si="10" ref="AQ4:AQ22">AN4</f>
        <v>4.45</v>
      </c>
      <c r="AR4" s="121">
        <f aca="true" t="shared" si="11" ref="AR4:AR22">AD4*0.5*P4</f>
        <v>60</v>
      </c>
      <c r="AS4" s="121">
        <v>0</v>
      </c>
      <c r="AT4" s="122">
        <f aca="true" t="shared" si="12" ref="AT4:AT22">(AO4+AQ4+AR4)*2/12</f>
        <v>12.966666666666667</v>
      </c>
      <c r="AU4" s="124">
        <f>AN4+AP4</f>
        <v>6.675000000000001</v>
      </c>
      <c r="AV4" s="101" t="s">
        <v>71</v>
      </c>
    </row>
    <row r="5" spans="1:48" s="11" customFormat="1" ht="24.75" customHeight="1" thickBot="1">
      <c r="A5" s="135">
        <v>2002</v>
      </c>
      <c r="B5" s="81">
        <v>1</v>
      </c>
      <c r="C5" s="81">
        <v>1</v>
      </c>
      <c r="D5" s="82" t="s">
        <v>149</v>
      </c>
      <c r="E5" s="82" t="s">
        <v>150</v>
      </c>
      <c r="F5" s="144" t="s">
        <v>252</v>
      </c>
      <c r="G5" s="81" t="s">
        <v>146</v>
      </c>
      <c r="H5" s="83">
        <v>27542</v>
      </c>
      <c r="I5" s="84" t="s">
        <v>151</v>
      </c>
      <c r="J5" s="85" t="s">
        <v>250</v>
      </c>
      <c r="K5" s="86">
        <v>85015</v>
      </c>
      <c r="L5" s="87" t="s">
        <v>248</v>
      </c>
      <c r="M5" s="87" t="s">
        <v>249</v>
      </c>
      <c r="N5" s="87" t="s">
        <v>251</v>
      </c>
      <c r="O5" s="88" t="s">
        <v>23</v>
      </c>
      <c r="P5" s="89">
        <v>1</v>
      </c>
      <c r="Q5" s="90">
        <v>12</v>
      </c>
      <c r="R5" s="90" t="s">
        <v>148</v>
      </c>
      <c r="S5" s="125">
        <v>20</v>
      </c>
      <c r="T5" s="125">
        <v>505</v>
      </c>
      <c r="U5" s="91" t="s">
        <v>141</v>
      </c>
      <c r="V5" s="91">
        <v>1</v>
      </c>
      <c r="W5" s="91" t="str">
        <f t="shared" si="0"/>
        <v>ULIVETO</v>
      </c>
      <c r="X5" s="91">
        <v>0</v>
      </c>
      <c r="Y5" s="92" t="s">
        <v>117</v>
      </c>
      <c r="Z5" s="93">
        <v>13</v>
      </c>
      <c r="AA5" s="94">
        <v>4.02</v>
      </c>
      <c r="AB5" s="95">
        <v>2.59</v>
      </c>
      <c r="AC5" s="96">
        <v>84</v>
      </c>
      <c r="AD5" s="96">
        <v>120</v>
      </c>
      <c r="AE5" s="97">
        <v>0.89</v>
      </c>
      <c r="AF5" s="94">
        <f t="shared" si="1"/>
        <v>74.76</v>
      </c>
      <c r="AG5" s="98">
        <f t="shared" si="2"/>
        <v>224.28000000000003</v>
      </c>
      <c r="AH5" s="98">
        <f t="shared" si="3"/>
        <v>37.38</v>
      </c>
      <c r="AI5" s="98">
        <f t="shared" si="4"/>
        <v>74.76</v>
      </c>
      <c r="AJ5" s="98">
        <f t="shared" si="5"/>
        <v>42</v>
      </c>
      <c r="AK5" s="98">
        <v>0</v>
      </c>
      <c r="AL5" s="99">
        <f t="shared" si="6"/>
        <v>56.84</v>
      </c>
      <c r="AM5" s="100">
        <f aca="true" t="shared" si="13" ref="AM5:AM48">AF5+AH5</f>
        <v>112.14000000000001</v>
      </c>
      <c r="AN5" s="94">
        <f t="shared" si="7"/>
        <v>4.45</v>
      </c>
      <c r="AO5" s="98">
        <f t="shared" si="8"/>
        <v>13.350000000000001</v>
      </c>
      <c r="AP5" s="98">
        <f t="shared" si="9"/>
        <v>2.225</v>
      </c>
      <c r="AQ5" s="98">
        <f t="shared" si="10"/>
        <v>4.45</v>
      </c>
      <c r="AR5" s="98">
        <f t="shared" si="11"/>
        <v>60</v>
      </c>
      <c r="AS5" s="98">
        <v>0</v>
      </c>
      <c r="AT5" s="99">
        <f t="shared" si="12"/>
        <v>12.966666666666667</v>
      </c>
      <c r="AU5" s="102">
        <f aca="true" t="shared" si="14" ref="AU5:AU48">AN5+AP5</f>
        <v>6.675000000000001</v>
      </c>
      <c r="AV5" s="101" t="s">
        <v>71</v>
      </c>
    </row>
    <row r="6" spans="1:48" s="11" customFormat="1" ht="24.75" customHeight="1" thickBot="1">
      <c r="A6" s="136">
        <v>2003</v>
      </c>
      <c r="B6" s="13">
        <v>1</v>
      </c>
      <c r="C6" s="13">
        <v>1</v>
      </c>
      <c r="D6" s="14" t="s">
        <v>152</v>
      </c>
      <c r="E6" s="14" t="s">
        <v>99</v>
      </c>
      <c r="F6" s="137" t="s">
        <v>22</v>
      </c>
      <c r="G6" s="13" t="s">
        <v>146</v>
      </c>
      <c r="H6" s="15">
        <v>14542</v>
      </c>
      <c r="I6" s="16" t="s">
        <v>153</v>
      </c>
      <c r="J6" s="41" t="s">
        <v>253</v>
      </c>
      <c r="K6" s="43">
        <v>85015</v>
      </c>
      <c r="L6" s="45" t="s">
        <v>248</v>
      </c>
      <c r="M6" s="45" t="s">
        <v>249</v>
      </c>
      <c r="N6" s="45" t="s">
        <v>254</v>
      </c>
      <c r="O6" s="70" t="s">
        <v>23</v>
      </c>
      <c r="P6" s="17">
        <v>0.5</v>
      </c>
      <c r="Q6" s="18">
        <v>12</v>
      </c>
      <c r="R6" s="18" t="s">
        <v>148</v>
      </c>
      <c r="S6" s="126">
        <v>20</v>
      </c>
      <c r="T6" s="126">
        <v>438</v>
      </c>
      <c r="U6" s="71" t="s">
        <v>141</v>
      </c>
      <c r="V6" s="71">
        <v>1</v>
      </c>
      <c r="W6" s="71" t="str">
        <f t="shared" si="0"/>
        <v>ULIVETO</v>
      </c>
      <c r="X6" s="71">
        <v>0</v>
      </c>
      <c r="Y6" s="72" t="s">
        <v>101</v>
      </c>
      <c r="Z6" s="72" t="s">
        <v>76</v>
      </c>
      <c r="AA6" s="74">
        <v>3.25</v>
      </c>
      <c r="AB6" s="75">
        <v>2.09</v>
      </c>
      <c r="AC6" s="76">
        <v>71</v>
      </c>
      <c r="AD6" s="76">
        <v>113</v>
      </c>
      <c r="AE6" s="77">
        <v>0.89</v>
      </c>
      <c r="AF6" s="74">
        <f t="shared" si="1"/>
        <v>31.595</v>
      </c>
      <c r="AG6" s="78">
        <f t="shared" si="2"/>
        <v>94.785</v>
      </c>
      <c r="AH6" s="78">
        <f t="shared" si="3"/>
        <v>15.7975</v>
      </c>
      <c r="AI6" s="78">
        <f t="shared" si="4"/>
        <v>31.595</v>
      </c>
      <c r="AJ6" s="78">
        <f t="shared" si="5"/>
        <v>17.75</v>
      </c>
      <c r="AK6" s="78">
        <v>0</v>
      </c>
      <c r="AL6" s="79">
        <f t="shared" si="6"/>
        <v>24.021666666666665</v>
      </c>
      <c r="AM6" s="80">
        <f t="shared" si="13"/>
        <v>47.3925</v>
      </c>
      <c r="AN6" s="74">
        <f t="shared" si="7"/>
        <v>2.0952083333333333</v>
      </c>
      <c r="AO6" s="78">
        <f t="shared" si="8"/>
        <v>6.285625</v>
      </c>
      <c r="AP6" s="78">
        <f t="shared" si="9"/>
        <v>1.0476041666666667</v>
      </c>
      <c r="AQ6" s="78">
        <f t="shared" si="10"/>
        <v>2.0952083333333333</v>
      </c>
      <c r="AR6" s="78">
        <f t="shared" si="11"/>
        <v>28.25</v>
      </c>
      <c r="AS6" s="78">
        <v>0</v>
      </c>
      <c r="AT6" s="79">
        <f t="shared" si="12"/>
        <v>6.105138888888889</v>
      </c>
      <c r="AU6" s="103">
        <f t="shared" si="14"/>
        <v>3.1428125</v>
      </c>
      <c r="AV6" s="101" t="s">
        <v>71</v>
      </c>
    </row>
    <row r="7" spans="1:48" s="11" customFormat="1" ht="24.75" customHeight="1" thickBot="1">
      <c r="A7" s="136">
        <v>2003</v>
      </c>
      <c r="B7" s="13">
        <v>1</v>
      </c>
      <c r="C7" s="13">
        <v>2</v>
      </c>
      <c r="D7" s="14" t="s">
        <v>154</v>
      </c>
      <c r="E7" s="14" t="s">
        <v>155</v>
      </c>
      <c r="F7" s="137" t="s">
        <v>22</v>
      </c>
      <c r="G7" s="13" t="s">
        <v>146</v>
      </c>
      <c r="H7" s="15">
        <v>17944</v>
      </c>
      <c r="I7" s="16" t="s">
        <v>156</v>
      </c>
      <c r="J7" s="41" t="s">
        <v>253</v>
      </c>
      <c r="K7" s="43">
        <v>85015</v>
      </c>
      <c r="L7" s="45" t="s">
        <v>248</v>
      </c>
      <c r="M7" s="45" t="s">
        <v>249</v>
      </c>
      <c r="N7" s="45" t="s">
        <v>254</v>
      </c>
      <c r="O7" s="70" t="s">
        <v>23</v>
      </c>
      <c r="P7" s="17">
        <v>0.5</v>
      </c>
      <c r="Q7" s="18">
        <v>12</v>
      </c>
      <c r="R7" s="18" t="s">
        <v>148</v>
      </c>
      <c r="S7" s="126">
        <v>20</v>
      </c>
      <c r="T7" s="126">
        <v>438</v>
      </c>
      <c r="U7" s="71" t="s">
        <v>141</v>
      </c>
      <c r="V7" s="71">
        <v>1</v>
      </c>
      <c r="W7" s="71" t="str">
        <f t="shared" si="0"/>
        <v>ULIVETO</v>
      </c>
      <c r="X7" s="71">
        <v>0</v>
      </c>
      <c r="Y7" s="72" t="s">
        <v>101</v>
      </c>
      <c r="Z7" s="72" t="s">
        <v>76</v>
      </c>
      <c r="AA7" s="74">
        <v>3.25</v>
      </c>
      <c r="AB7" s="75">
        <v>2.09</v>
      </c>
      <c r="AC7" s="76">
        <v>71</v>
      </c>
      <c r="AD7" s="76">
        <v>113</v>
      </c>
      <c r="AE7" s="77">
        <v>0.89</v>
      </c>
      <c r="AF7" s="74">
        <f t="shared" si="1"/>
        <v>31.595</v>
      </c>
      <c r="AG7" s="78">
        <f t="shared" si="2"/>
        <v>94.785</v>
      </c>
      <c r="AH7" s="78">
        <f t="shared" si="3"/>
        <v>15.7975</v>
      </c>
      <c r="AI7" s="78">
        <f t="shared" si="4"/>
        <v>31.595</v>
      </c>
      <c r="AJ7" s="78">
        <f t="shared" si="5"/>
        <v>17.75</v>
      </c>
      <c r="AK7" s="78">
        <v>0</v>
      </c>
      <c r="AL7" s="79">
        <f t="shared" si="6"/>
        <v>24.021666666666665</v>
      </c>
      <c r="AM7" s="80">
        <f t="shared" si="13"/>
        <v>47.3925</v>
      </c>
      <c r="AN7" s="74">
        <f t="shared" si="7"/>
        <v>2.0952083333333333</v>
      </c>
      <c r="AO7" s="78">
        <f t="shared" si="8"/>
        <v>6.285625</v>
      </c>
      <c r="AP7" s="78">
        <f t="shared" si="9"/>
        <v>1.0476041666666667</v>
      </c>
      <c r="AQ7" s="78">
        <f t="shared" si="10"/>
        <v>2.0952083333333333</v>
      </c>
      <c r="AR7" s="78">
        <f t="shared" si="11"/>
        <v>28.25</v>
      </c>
      <c r="AS7" s="78">
        <v>0</v>
      </c>
      <c r="AT7" s="79">
        <f t="shared" si="12"/>
        <v>6.105138888888889</v>
      </c>
      <c r="AU7" s="103">
        <f t="shared" si="14"/>
        <v>3.1428125</v>
      </c>
      <c r="AV7" s="101" t="s">
        <v>71</v>
      </c>
    </row>
    <row r="8" spans="1:48" s="11" customFormat="1" ht="24.75" customHeight="1" thickBot="1">
      <c r="A8" s="135">
        <v>2004</v>
      </c>
      <c r="B8" s="81">
        <v>1</v>
      </c>
      <c r="C8" s="81">
        <v>1</v>
      </c>
      <c r="D8" s="82" t="s">
        <v>152</v>
      </c>
      <c r="E8" s="82" t="s">
        <v>99</v>
      </c>
      <c r="F8" s="144" t="s">
        <v>22</v>
      </c>
      <c r="G8" s="81" t="s">
        <v>146</v>
      </c>
      <c r="H8" s="83">
        <v>14542</v>
      </c>
      <c r="I8" s="84" t="s">
        <v>153</v>
      </c>
      <c r="J8" s="85" t="s">
        <v>253</v>
      </c>
      <c r="K8" s="86">
        <v>85015</v>
      </c>
      <c r="L8" s="87" t="s">
        <v>248</v>
      </c>
      <c r="M8" s="87" t="s">
        <v>249</v>
      </c>
      <c r="N8" s="87" t="s">
        <v>254</v>
      </c>
      <c r="O8" s="88" t="s">
        <v>23</v>
      </c>
      <c r="P8" s="89">
        <v>0.5</v>
      </c>
      <c r="Q8" s="90">
        <v>12</v>
      </c>
      <c r="R8" s="90" t="s">
        <v>148</v>
      </c>
      <c r="S8" s="125">
        <v>20</v>
      </c>
      <c r="T8" s="125">
        <v>439</v>
      </c>
      <c r="U8" s="91" t="s">
        <v>141</v>
      </c>
      <c r="V8" s="91">
        <v>1</v>
      </c>
      <c r="W8" s="91" t="str">
        <f t="shared" si="0"/>
        <v>ULIVETO</v>
      </c>
      <c r="X8" s="91">
        <v>0</v>
      </c>
      <c r="Y8" s="92" t="s">
        <v>138</v>
      </c>
      <c r="Z8" s="92" t="s">
        <v>129</v>
      </c>
      <c r="AA8" s="94">
        <v>6.69</v>
      </c>
      <c r="AB8" s="95">
        <v>4.3</v>
      </c>
      <c r="AC8" s="96">
        <v>140</v>
      </c>
      <c r="AD8" s="96">
        <v>175</v>
      </c>
      <c r="AE8" s="97">
        <v>0.89</v>
      </c>
      <c r="AF8" s="94">
        <f t="shared" si="1"/>
        <v>62.300000000000004</v>
      </c>
      <c r="AG8" s="98">
        <f t="shared" si="2"/>
        <v>186.9</v>
      </c>
      <c r="AH8" s="98">
        <f t="shared" si="3"/>
        <v>31.150000000000002</v>
      </c>
      <c r="AI8" s="98">
        <f t="shared" si="4"/>
        <v>62.300000000000004</v>
      </c>
      <c r="AJ8" s="98">
        <f t="shared" si="5"/>
        <v>35</v>
      </c>
      <c r="AK8" s="98">
        <v>0</v>
      </c>
      <c r="AL8" s="99">
        <f t="shared" si="6"/>
        <v>47.366666666666674</v>
      </c>
      <c r="AM8" s="100">
        <f t="shared" si="13"/>
        <v>93.45</v>
      </c>
      <c r="AN8" s="94">
        <f t="shared" si="7"/>
        <v>3.2447916666666665</v>
      </c>
      <c r="AO8" s="98">
        <f t="shared" si="8"/>
        <v>9.734375</v>
      </c>
      <c r="AP8" s="98">
        <f t="shared" si="9"/>
        <v>1.6223958333333333</v>
      </c>
      <c r="AQ8" s="98">
        <f t="shared" si="10"/>
        <v>3.2447916666666665</v>
      </c>
      <c r="AR8" s="98">
        <f t="shared" si="11"/>
        <v>43.75</v>
      </c>
      <c r="AS8" s="98">
        <v>0</v>
      </c>
      <c r="AT8" s="99">
        <f t="shared" si="12"/>
        <v>9.45486111111111</v>
      </c>
      <c r="AU8" s="102">
        <f t="shared" si="14"/>
        <v>4.8671875</v>
      </c>
      <c r="AV8" s="101" t="s">
        <v>71</v>
      </c>
    </row>
    <row r="9" spans="1:48" s="11" customFormat="1" ht="24.75" customHeight="1" thickBot="1">
      <c r="A9" s="135">
        <v>2004</v>
      </c>
      <c r="B9" s="81">
        <v>1</v>
      </c>
      <c r="C9" s="81">
        <v>2</v>
      </c>
      <c r="D9" s="82" t="s">
        <v>154</v>
      </c>
      <c r="E9" s="82" t="s">
        <v>155</v>
      </c>
      <c r="F9" s="144" t="s">
        <v>22</v>
      </c>
      <c r="G9" s="81" t="s">
        <v>146</v>
      </c>
      <c r="H9" s="83">
        <v>17944</v>
      </c>
      <c r="I9" s="84" t="s">
        <v>156</v>
      </c>
      <c r="J9" s="85" t="s">
        <v>253</v>
      </c>
      <c r="K9" s="86">
        <v>85015</v>
      </c>
      <c r="L9" s="87" t="s">
        <v>248</v>
      </c>
      <c r="M9" s="87" t="s">
        <v>249</v>
      </c>
      <c r="N9" s="87" t="s">
        <v>254</v>
      </c>
      <c r="O9" s="88" t="s">
        <v>23</v>
      </c>
      <c r="P9" s="89">
        <v>0.5</v>
      </c>
      <c r="Q9" s="90">
        <v>12</v>
      </c>
      <c r="R9" s="90" t="s">
        <v>148</v>
      </c>
      <c r="S9" s="125">
        <v>20</v>
      </c>
      <c r="T9" s="125">
        <v>439</v>
      </c>
      <c r="U9" s="91" t="s">
        <v>141</v>
      </c>
      <c r="V9" s="91">
        <v>1</v>
      </c>
      <c r="W9" s="91" t="str">
        <f t="shared" si="0"/>
        <v>ULIVETO</v>
      </c>
      <c r="X9" s="91">
        <v>0</v>
      </c>
      <c r="Y9" s="92" t="s">
        <v>138</v>
      </c>
      <c r="Z9" s="92" t="s">
        <v>129</v>
      </c>
      <c r="AA9" s="94">
        <v>6.69</v>
      </c>
      <c r="AB9" s="95">
        <v>4.3</v>
      </c>
      <c r="AC9" s="96">
        <v>140</v>
      </c>
      <c r="AD9" s="96">
        <v>175</v>
      </c>
      <c r="AE9" s="97">
        <v>0.89</v>
      </c>
      <c r="AF9" s="94">
        <f t="shared" si="1"/>
        <v>62.300000000000004</v>
      </c>
      <c r="AG9" s="98">
        <f t="shared" si="2"/>
        <v>186.9</v>
      </c>
      <c r="AH9" s="98">
        <f t="shared" si="3"/>
        <v>31.150000000000002</v>
      </c>
      <c r="AI9" s="98">
        <f t="shared" si="4"/>
        <v>62.300000000000004</v>
      </c>
      <c r="AJ9" s="98">
        <f t="shared" si="5"/>
        <v>35</v>
      </c>
      <c r="AK9" s="98">
        <v>0</v>
      </c>
      <c r="AL9" s="99">
        <f t="shared" si="6"/>
        <v>47.366666666666674</v>
      </c>
      <c r="AM9" s="100">
        <f t="shared" si="13"/>
        <v>93.45</v>
      </c>
      <c r="AN9" s="94">
        <f t="shared" si="7"/>
        <v>3.2447916666666665</v>
      </c>
      <c r="AO9" s="98">
        <f t="shared" si="8"/>
        <v>9.734375</v>
      </c>
      <c r="AP9" s="98">
        <f t="shared" si="9"/>
        <v>1.6223958333333333</v>
      </c>
      <c r="AQ9" s="98">
        <f t="shared" si="10"/>
        <v>3.2447916666666665</v>
      </c>
      <c r="AR9" s="98">
        <f t="shared" si="11"/>
        <v>43.75</v>
      </c>
      <c r="AS9" s="98">
        <v>0</v>
      </c>
      <c r="AT9" s="99">
        <f t="shared" si="12"/>
        <v>9.45486111111111</v>
      </c>
      <c r="AU9" s="102">
        <f t="shared" si="14"/>
        <v>4.8671875</v>
      </c>
      <c r="AV9" s="101" t="s">
        <v>71</v>
      </c>
    </row>
    <row r="10" spans="1:48" s="11" customFormat="1" ht="24.75" customHeight="1" thickBot="1">
      <c r="A10" s="136">
        <v>2005</v>
      </c>
      <c r="B10" s="13">
        <v>1</v>
      </c>
      <c r="C10" s="13">
        <v>1</v>
      </c>
      <c r="D10" s="14" t="s">
        <v>152</v>
      </c>
      <c r="E10" s="14" t="s">
        <v>99</v>
      </c>
      <c r="F10" s="137" t="s">
        <v>22</v>
      </c>
      <c r="G10" s="13" t="s">
        <v>146</v>
      </c>
      <c r="H10" s="15">
        <v>14542</v>
      </c>
      <c r="I10" s="16" t="s">
        <v>153</v>
      </c>
      <c r="J10" s="41" t="s">
        <v>253</v>
      </c>
      <c r="K10" s="43">
        <v>85015</v>
      </c>
      <c r="L10" s="45" t="s">
        <v>248</v>
      </c>
      <c r="M10" s="45" t="s">
        <v>249</v>
      </c>
      <c r="N10" s="45" t="s">
        <v>254</v>
      </c>
      <c r="O10" s="70" t="s">
        <v>23</v>
      </c>
      <c r="P10" s="17">
        <v>0.5</v>
      </c>
      <c r="Q10" s="18">
        <v>12</v>
      </c>
      <c r="R10" s="18" t="s">
        <v>148</v>
      </c>
      <c r="S10" s="126">
        <v>20</v>
      </c>
      <c r="T10" s="126">
        <v>440</v>
      </c>
      <c r="U10" s="71" t="s">
        <v>141</v>
      </c>
      <c r="V10" s="71">
        <v>1</v>
      </c>
      <c r="W10" s="71" t="str">
        <f t="shared" si="0"/>
        <v>ULIVETO</v>
      </c>
      <c r="X10" s="71">
        <v>0</v>
      </c>
      <c r="Y10" s="72" t="s">
        <v>101</v>
      </c>
      <c r="Z10" s="72" t="s">
        <v>133</v>
      </c>
      <c r="AA10" s="74">
        <v>3.4</v>
      </c>
      <c r="AB10" s="75">
        <v>2.18</v>
      </c>
      <c r="AC10" s="76">
        <v>68</v>
      </c>
      <c r="AD10" s="76">
        <v>56</v>
      </c>
      <c r="AE10" s="77">
        <v>0.89</v>
      </c>
      <c r="AF10" s="74">
        <f t="shared" si="1"/>
        <v>30.26</v>
      </c>
      <c r="AG10" s="78">
        <f t="shared" si="2"/>
        <v>90.78</v>
      </c>
      <c r="AH10" s="78">
        <f t="shared" si="3"/>
        <v>15.13</v>
      </c>
      <c r="AI10" s="78">
        <f t="shared" si="4"/>
        <v>30.26</v>
      </c>
      <c r="AJ10" s="78">
        <f t="shared" si="5"/>
        <v>17</v>
      </c>
      <c r="AK10" s="78">
        <v>0</v>
      </c>
      <c r="AL10" s="79">
        <f t="shared" si="6"/>
        <v>23.00666666666667</v>
      </c>
      <c r="AM10" s="80">
        <f t="shared" si="13"/>
        <v>45.39</v>
      </c>
      <c r="AN10" s="74">
        <f t="shared" si="7"/>
        <v>1.0383333333333333</v>
      </c>
      <c r="AO10" s="78">
        <f t="shared" si="8"/>
        <v>3.115</v>
      </c>
      <c r="AP10" s="78">
        <f t="shared" si="9"/>
        <v>0.5191666666666667</v>
      </c>
      <c r="AQ10" s="78">
        <f t="shared" si="10"/>
        <v>1.0383333333333333</v>
      </c>
      <c r="AR10" s="78">
        <f t="shared" si="11"/>
        <v>14</v>
      </c>
      <c r="AS10" s="78">
        <v>0</v>
      </c>
      <c r="AT10" s="79">
        <f t="shared" si="12"/>
        <v>3.0255555555555556</v>
      </c>
      <c r="AU10" s="103">
        <f t="shared" si="14"/>
        <v>1.5575</v>
      </c>
      <c r="AV10" s="101" t="s">
        <v>71</v>
      </c>
    </row>
    <row r="11" spans="1:48" s="11" customFormat="1" ht="24.75" customHeight="1" thickBot="1">
      <c r="A11" s="136">
        <v>2005</v>
      </c>
      <c r="B11" s="13">
        <v>1</v>
      </c>
      <c r="C11" s="13">
        <v>2</v>
      </c>
      <c r="D11" s="14" t="s">
        <v>154</v>
      </c>
      <c r="E11" s="14" t="s">
        <v>155</v>
      </c>
      <c r="F11" s="137" t="s">
        <v>22</v>
      </c>
      <c r="G11" s="13" t="s">
        <v>146</v>
      </c>
      <c r="H11" s="15">
        <v>17944</v>
      </c>
      <c r="I11" s="16" t="s">
        <v>156</v>
      </c>
      <c r="J11" s="41" t="s">
        <v>253</v>
      </c>
      <c r="K11" s="43">
        <v>85015</v>
      </c>
      <c r="L11" s="45" t="s">
        <v>248</v>
      </c>
      <c r="M11" s="45" t="s">
        <v>249</v>
      </c>
      <c r="N11" s="45" t="s">
        <v>254</v>
      </c>
      <c r="O11" s="70" t="s">
        <v>23</v>
      </c>
      <c r="P11" s="17">
        <v>0.5</v>
      </c>
      <c r="Q11" s="18">
        <v>12</v>
      </c>
      <c r="R11" s="18" t="s">
        <v>148</v>
      </c>
      <c r="S11" s="126">
        <v>20</v>
      </c>
      <c r="T11" s="126">
        <v>440</v>
      </c>
      <c r="U11" s="71" t="s">
        <v>141</v>
      </c>
      <c r="V11" s="71">
        <v>1</v>
      </c>
      <c r="W11" s="71" t="str">
        <f t="shared" si="0"/>
        <v>ULIVETO</v>
      </c>
      <c r="X11" s="71">
        <v>0</v>
      </c>
      <c r="Y11" s="72" t="s">
        <v>101</v>
      </c>
      <c r="Z11" s="72" t="s">
        <v>133</v>
      </c>
      <c r="AA11" s="74">
        <v>3.4</v>
      </c>
      <c r="AB11" s="75">
        <v>2.18</v>
      </c>
      <c r="AC11" s="76">
        <v>68</v>
      </c>
      <c r="AD11" s="76">
        <v>56</v>
      </c>
      <c r="AE11" s="77">
        <v>0.89</v>
      </c>
      <c r="AF11" s="74">
        <f t="shared" si="1"/>
        <v>30.26</v>
      </c>
      <c r="AG11" s="78">
        <f t="shared" si="2"/>
        <v>90.78</v>
      </c>
      <c r="AH11" s="78">
        <f t="shared" si="3"/>
        <v>15.13</v>
      </c>
      <c r="AI11" s="78">
        <f t="shared" si="4"/>
        <v>30.26</v>
      </c>
      <c r="AJ11" s="78">
        <f t="shared" si="5"/>
        <v>17</v>
      </c>
      <c r="AK11" s="78">
        <v>0</v>
      </c>
      <c r="AL11" s="79">
        <f t="shared" si="6"/>
        <v>23.00666666666667</v>
      </c>
      <c r="AM11" s="80">
        <f t="shared" si="13"/>
        <v>45.39</v>
      </c>
      <c r="AN11" s="74">
        <f t="shared" si="7"/>
        <v>1.0383333333333333</v>
      </c>
      <c r="AO11" s="78">
        <f t="shared" si="8"/>
        <v>3.115</v>
      </c>
      <c r="AP11" s="78">
        <f t="shared" si="9"/>
        <v>0.5191666666666667</v>
      </c>
      <c r="AQ11" s="78">
        <f t="shared" si="10"/>
        <v>1.0383333333333333</v>
      </c>
      <c r="AR11" s="78">
        <f t="shared" si="11"/>
        <v>14</v>
      </c>
      <c r="AS11" s="78">
        <v>0</v>
      </c>
      <c r="AT11" s="79">
        <f t="shared" si="12"/>
        <v>3.0255555555555556</v>
      </c>
      <c r="AU11" s="103">
        <f t="shared" si="14"/>
        <v>1.5575</v>
      </c>
      <c r="AV11" s="101" t="s">
        <v>71</v>
      </c>
    </row>
    <row r="12" spans="1:48" s="11" customFormat="1" ht="24.75" customHeight="1" thickBot="1">
      <c r="A12" s="135">
        <v>2006</v>
      </c>
      <c r="B12" s="81">
        <v>1</v>
      </c>
      <c r="C12" s="81">
        <v>1</v>
      </c>
      <c r="D12" s="82" t="s">
        <v>154</v>
      </c>
      <c r="E12" s="82" t="s">
        <v>99</v>
      </c>
      <c r="F12" s="144" t="s">
        <v>22</v>
      </c>
      <c r="G12" s="81" t="s">
        <v>146</v>
      </c>
      <c r="H12" s="83">
        <v>15622</v>
      </c>
      <c r="I12" s="84" t="s">
        <v>157</v>
      </c>
      <c r="J12" s="85"/>
      <c r="K12" s="86">
        <v>85015</v>
      </c>
      <c r="L12" s="87" t="s">
        <v>248</v>
      </c>
      <c r="M12" s="87" t="s">
        <v>249</v>
      </c>
      <c r="N12" s="87" t="s">
        <v>294</v>
      </c>
      <c r="O12" s="88" t="s">
        <v>23</v>
      </c>
      <c r="P12" s="89">
        <v>0.3333333333333333</v>
      </c>
      <c r="Q12" s="90">
        <v>12</v>
      </c>
      <c r="R12" s="90" t="s">
        <v>148</v>
      </c>
      <c r="S12" s="125">
        <v>20</v>
      </c>
      <c r="T12" s="125">
        <v>1</v>
      </c>
      <c r="U12" s="91" t="s">
        <v>80</v>
      </c>
      <c r="V12" s="91">
        <v>3</v>
      </c>
      <c r="W12" s="91" t="str">
        <f t="shared" si="0"/>
        <v>SEMIN. ARB.</v>
      </c>
      <c r="X12" s="91">
        <v>0</v>
      </c>
      <c r="Y12" s="92" t="s">
        <v>158</v>
      </c>
      <c r="Z12" s="92" t="s">
        <v>123</v>
      </c>
      <c r="AA12" s="94">
        <v>12.87</v>
      </c>
      <c r="AB12" s="95">
        <v>12.87</v>
      </c>
      <c r="AC12" s="96">
        <v>443</v>
      </c>
      <c r="AD12" s="96">
        <v>492</v>
      </c>
      <c r="AE12" s="97">
        <v>1.112</v>
      </c>
      <c r="AF12" s="94">
        <f t="shared" si="1"/>
        <v>164.20533333333333</v>
      </c>
      <c r="AG12" s="98">
        <f t="shared" si="2"/>
        <v>492.616</v>
      </c>
      <c r="AH12" s="98">
        <f t="shared" si="3"/>
        <v>82.10266666666666</v>
      </c>
      <c r="AI12" s="98">
        <f t="shared" si="4"/>
        <v>164.20533333333333</v>
      </c>
      <c r="AJ12" s="98">
        <f t="shared" si="5"/>
        <v>73.83333333333333</v>
      </c>
      <c r="AK12" s="98">
        <v>0</v>
      </c>
      <c r="AL12" s="99">
        <f t="shared" si="6"/>
        <v>121.77577777777778</v>
      </c>
      <c r="AM12" s="100">
        <f t="shared" si="13"/>
        <v>246.308</v>
      </c>
      <c r="AN12" s="94">
        <f t="shared" si="7"/>
        <v>7.598666666666667</v>
      </c>
      <c r="AO12" s="98">
        <f t="shared" si="8"/>
        <v>22.796000000000003</v>
      </c>
      <c r="AP12" s="98">
        <f t="shared" si="9"/>
        <v>3.7993333333333337</v>
      </c>
      <c r="AQ12" s="98">
        <f t="shared" si="10"/>
        <v>7.598666666666667</v>
      </c>
      <c r="AR12" s="98">
        <f t="shared" si="11"/>
        <v>82</v>
      </c>
      <c r="AS12" s="98">
        <v>0</v>
      </c>
      <c r="AT12" s="99">
        <f t="shared" si="12"/>
        <v>18.732444444444443</v>
      </c>
      <c r="AU12" s="102">
        <f t="shared" si="14"/>
        <v>11.398000000000001</v>
      </c>
      <c r="AV12" s="101" t="s">
        <v>71</v>
      </c>
    </row>
    <row r="13" spans="1:48" s="11" customFormat="1" ht="24.75" customHeight="1" thickBot="1">
      <c r="A13" s="135">
        <v>2006</v>
      </c>
      <c r="B13" s="81">
        <v>1</v>
      </c>
      <c r="C13" s="81">
        <v>2</v>
      </c>
      <c r="D13" s="82" t="s">
        <v>154</v>
      </c>
      <c r="E13" s="82" t="s">
        <v>137</v>
      </c>
      <c r="F13" s="144" t="s">
        <v>22</v>
      </c>
      <c r="G13" s="81" t="s">
        <v>146</v>
      </c>
      <c r="H13" s="83">
        <v>20199</v>
      </c>
      <c r="I13" s="84" t="s">
        <v>159</v>
      </c>
      <c r="J13" s="85" t="s">
        <v>255</v>
      </c>
      <c r="K13" s="86">
        <v>85015</v>
      </c>
      <c r="L13" s="87" t="s">
        <v>248</v>
      </c>
      <c r="M13" s="87" t="s">
        <v>249</v>
      </c>
      <c r="N13" s="87" t="s">
        <v>295</v>
      </c>
      <c r="O13" s="88" t="s">
        <v>23</v>
      </c>
      <c r="P13" s="89">
        <v>0.3333333333333333</v>
      </c>
      <c r="Q13" s="90">
        <v>12</v>
      </c>
      <c r="R13" s="90" t="s">
        <v>148</v>
      </c>
      <c r="S13" s="125">
        <v>20</v>
      </c>
      <c r="T13" s="125">
        <v>1</v>
      </c>
      <c r="U13" s="91" t="s">
        <v>80</v>
      </c>
      <c r="V13" s="91">
        <v>3</v>
      </c>
      <c r="W13" s="91" t="str">
        <f t="shared" si="0"/>
        <v>SEMIN. ARB.</v>
      </c>
      <c r="X13" s="91">
        <v>0</v>
      </c>
      <c r="Y13" s="92" t="s">
        <v>158</v>
      </c>
      <c r="Z13" s="92" t="s">
        <v>123</v>
      </c>
      <c r="AA13" s="94">
        <v>12.87</v>
      </c>
      <c r="AB13" s="95">
        <v>12.87</v>
      </c>
      <c r="AC13" s="96">
        <v>443</v>
      </c>
      <c r="AD13" s="96">
        <v>492</v>
      </c>
      <c r="AE13" s="97">
        <v>1.112</v>
      </c>
      <c r="AF13" s="94">
        <f t="shared" si="1"/>
        <v>164.20533333333333</v>
      </c>
      <c r="AG13" s="98">
        <f t="shared" si="2"/>
        <v>492.616</v>
      </c>
      <c r="AH13" s="98">
        <f t="shared" si="3"/>
        <v>82.10266666666666</v>
      </c>
      <c r="AI13" s="98">
        <f t="shared" si="4"/>
        <v>164.20533333333333</v>
      </c>
      <c r="AJ13" s="98">
        <f t="shared" si="5"/>
        <v>73.83333333333333</v>
      </c>
      <c r="AK13" s="98">
        <v>0</v>
      </c>
      <c r="AL13" s="99">
        <f t="shared" si="6"/>
        <v>121.77577777777778</v>
      </c>
      <c r="AM13" s="100">
        <f t="shared" si="13"/>
        <v>246.308</v>
      </c>
      <c r="AN13" s="94">
        <f t="shared" si="7"/>
        <v>7.598666666666667</v>
      </c>
      <c r="AO13" s="98">
        <f t="shared" si="8"/>
        <v>22.796000000000003</v>
      </c>
      <c r="AP13" s="98">
        <f t="shared" si="9"/>
        <v>3.7993333333333337</v>
      </c>
      <c r="AQ13" s="98">
        <f t="shared" si="10"/>
        <v>7.598666666666667</v>
      </c>
      <c r="AR13" s="98">
        <f t="shared" si="11"/>
        <v>82</v>
      </c>
      <c r="AS13" s="98">
        <v>0</v>
      </c>
      <c r="AT13" s="99">
        <f t="shared" si="12"/>
        <v>18.732444444444443</v>
      </c>
      <c r="AU13" s="102">
        <f t="shared" si="14"/>
        <v>11.398000000000001</v>
      </c>
      <c r="AV13" s="101" t="s">
        <v>71</v>
      </c>
    </row>
    <row r="14" spans="1:48" s="11" customFormat="1" ht="24.75" customHeight="1" thickBot="1">
      <c r="A14" s="135">
        <v>2006</v>
      </c>
      <c r="B14" s="81">
        <v>1</v>
      </c>
      <c r="C14" s="81">
        <v>3</v>
      </c>
      <c r="D14" s="82" t="s">
        <v>154</v>
      </c>
      <c r="E14" s="82" t="s">
        <v>160</v>
      </c>
      <c r="F14" s="144" t="s">
        <v>22</v>
      </c>
      <c r="G14" s="81" t="s">
        <v>146</v>
      </c>
      <c r="H14" s="83">
        <v>17944</v>
      </c>
      <c r="I14" s="84" t="s">
        <v>156</v>
      </c>
      <c r="J14" s="85" t="s">
        <v>253</v>
      </c>
      <c r="K14" s="86">
        <v>85015</v>
      </c>
      <c r="L14" s="87" t="s">
        <v>248</v>
      </c>
      <c r="M14" s="87" t="s">
        <v>249</v>
      </c>
      <c r="N14" s="87" t="s">
        <v>254</v>
      </c>
      <c r="O14" s="88" t="s">
        <v>23</v>
      </c>
      <c r="P14" s="89">
        <v>0.3333333333333333</v>
      </c>
      <c r="Q14" s="90">
        <v>12</v>
      </c>
      <c r="R14" s="90" t="s">
        <v>148</v>
      </c>
      <c r="S14" s="125">
        <v>20</v>
      </c>
      <c r="T14" s="125">
        <v>1</v>
      </c>
      <c r="U14" s="91" t="s">
        <v>80</v>
      </c>
      <c r="V14" s="91">
        <v>3</v>
      </c>
      <c r="W14" s="91" t="str">
        <f t="shared" si="0"/>
        <v>SEMIN. ARB.</v>
      </c>
      <c r="X14" s="91">
        <v>0</v>
      </c>
      <c r="Y14" s="92" t="s">
        <v>158</v>
      </c>
      <c r="Z14" s="92" t="s">
        <v>123</v>
      </c>
      <c r="AA14" s="94">
        <v>12.87</v>
      </c>
      <c r="AB14" s="95">
        <v>12.87</v>
      </c>
      <c r="AC14" s="96">
        <v>443</v>
      </c>
      <c r="AD14" s="96">
        <v>492</v>
      </c>
      <c r="AE14" s="97">
        <v>1.112</v>
      </c>
      <c r="AF14" s="94">
        <f t="shared" si="1"/>
        <v>164.20533333333333</v>
      </c>
      <c r="AG14" s="98">
        <f t="shared" si="2"/>
        <v>492.616</v>
      </c>
      <c r="AH14" s="98">
        <f t="shared" si="3"/>
        <v>82.10266666666666</v>
      </c>
      <c r="AI14" s="98">
        <f t="shared" si="4"/>
        <v>164.20533333333333</v>
      </c>
      <c r="AJ14" s="98">
        <f t="shared" si="5"/>
        <v>73.83333333333333</v>
      </c>
      <c r="AK14" s="98">
        <v>0</v>
      </c>
      <c r="AL14" s="99">
        <f t="shared" si="6"/>
        <v>121.77577777777778</v>
      </c>
      <c r="AM14" s="100">
        <f t="shared" si="13"/>
        <v>246.308</v>
      </c>
      <c r="AN14" s="94">
        <f t="shared" si="7"/>
        <v>7.598666666666667</v>
      </c>
      <c r="AO14" s="98">
        <f t="shared" si="8"/>
        <v>22.796000000000003</v>
      </c>
      <c r="AP14" s="98">
        <f t="shared" si="9"/>
        <v>3.7993333333333337</v>
      </c>
      <c r="AQ14" s="98">
        <f t="shared" si="10"/>
        <v>7.598666666666667</v>
      </c>
      <c r="AR14" s="98">
        <f t="shared" si="11"/>
        <v>82</v>
      </c>
      <c r="AS14" s="98">
        <v>0</v>
      </c>
      <c r="AT14" s="99">
        <f t="shared" si="12"/>
        <v>18.732444444444443</v>
      </c>
      <c r="AU14" s="102">
        <f t="shared" si="14"/>
        <v>11.398000000000001</v>
      </c>
      <c r="AV14" s="101" t="s">
        <v>71</v>
      </c>
    </row>
    <row r="15" spans="1:48" s="11" customFormat="1" ht="24.75" customHeight="1" thickBot="1">
      <c r="A15" s="136">
        <v>2007</v>
      </c>
      <c r="B15" s="13">
        <v>1</v>
      </c>
      <c r="C15" s="13">
        <v>1</v>
      </c>
      <c r="D15" s="14" t="s">
        <v>128</v>
      </c>
      <c r="E15" s="14" t="s">
        <v>161</v>
      </c>
      <c r="F15" s="137" t="s">
        <v>22</v>
      </c>
      <c r="G15" s="13" t="s">
        <v>94</v>
      </c>
      <c r="H15" s="15">
        <v>17061</v>
      </c>
      <c r="I15" s="16" t="s">
        <v>162</v>
      </c>
      <c r="J15" s="41" t="s">
        <v>256</v>
      </c>
      <c r="K15" s="43">
        <v>168</v>
      </c>
      <c r="L15" s="45" t="s">
        <v>257</v>
      </c>
      <c r="M15" s="45" t="s">
        <v>258</v>
      </c>
      <c r="N15" s="45" t="s">
        <v>22</v>
      </c>
      <c r="O15" s="70" t="s">
        <v>23</v>
      </c>
      <c r="P15" s="17">
        <v>1</v>
      </c>
      <c r="Q15" s="18">
        <v>12</v>
      </c>
      <c r="R15" s="18" t="s">
        <v>148</v>
      </c>
      <c r="S15" s="126">
        <v>20</v>
      </c>
      <c r="T15" s="126">
        <v>2</v>
      </c>
      <c r="U15" s="71" t="s">
        <v>141</v>
      </c>
      <c r="V15" s="71">
        <v>3</v>
      </c>
      <c r="W15" s="71" t="str">
        <f t="shared" si="0"/>
        <v>ULIVETO</v>
      </c>
      <c r="X15" s="71">
        <v>0</v>
      </c>
      <c r="Y15" s="72" t="s">
        <v>107</v>
      </c>
      <c r="Z15" s="72" t="s">
        <v>75</v>
      </c>
      <c r="AA15" s="74">
        <v>6.77</v>
      </c>
      <c r="AB15" s="75">
        <v>11.84</v>
      </c>
      <c r="AC15" s="76">
        <v>330</v>
      </c>
      <c r="AD15" s="76">
        <v>460</v>
      </c>
      <c r="AE15" s="77">
        <v>0.89</v>
      </c>
      <c r="AF15" s="74">
        <f t="shared" si="1"/>
        <v>293.7</v>
      </c>
      <c r="AG15" s="78">
        <f t="shared" si="2"/>
        <v>881.0999999999999</v>
      </c>
      <c r="AH15" s="78">
        <f t="shared" si="3"/>
        <v>146.85</v>
      </c>
      <c r="AI15" s="78">
        <f t="shared" si="4"/>
        <v>293.7</v>
      </c>
      <c r="AJ15" s="78">
        <f t="shared" si="5"/>
        <v>165</v>
      </c>
      <c r="AK15" s="78">
        <v>0</v>
      </c>
      <c r="AL15" s="79">
        <f t="shared" si="6"/>
        <v>223.29999999999998</v>
      </c>
      <c r="AM15" s="80">
        <f t="shared" si="13"/>
        <v>440.54999999999995</v>
      </c>
      <c r="AN15" s="74">
        <f t="shared" si="7"/>
        <v>17.058333333333334</v>
      </c>
      <c r="AO15" s="78">
        <f t="shared" si="8"/>
        <v>51.175</v>
      </c>
      <c r="AP15" s="78">
        <f t="shared" si="9"/>
        <v>8.529166666666667</v>
      </c>
      <c r="AQ15" s="78">
        <f t="shared" si="10"/>
        <v>17.058333333333334</v>
      </c>
      <c r="AR15" s="78">
        <f t="shared" si="11"/>
        <v>230</v>
      </c>
      <c r="AS15" s="78">
        <v>0</v>
      </c>
      <c r="AT15" s="79">
        <f t="shared" si="12"/>
        <v>49.705555555555556</v>
      </c>
      <c r="AU15" s="103">
        <f t="shared" si="14"/>
        <v>25.5875</v>
      </c>
      <c r="AV15" s="101" t="s">
        <v>71</v>
      </c>
    </row>
    <row r="16" spans="1:48" s="11" customFormat="1" ht="24.75" customHeight="1" thickBot="1">
      <c r="A16" s="135">
        <v>2008</v>
      </c>
      <c r="B16" s="81">
        <v>1</v>
      </c>
      <c r="C16" s="81">
        <v>1</v>
      </c>
      <c r="D16" s="82" t="s">
        <v>149</v>
      </c>
      <c r="E16" s="82" t="s">
        <v>150</v>
      </c>
      <c r="F16" s="144" t="s">
        <v>252</v>
      </c>
      <c r="G16" s="81" t="s">
        <v>146</v>
      </c>
      <c r="H16" s="83">
        <v>27542</v>
      </c>
      <c r="I16" s="84" t="s">
        <v>151</v>
      </c>
      <c r="J16" s="85" t="s">
        <v>250</v>
      </c>
      <c r="K16" s="86">
        <v>85015</v>
      </c>
      <c r="L16" s="87" t="s">
        <v>248</v>
      </c>
      <c r="M16" s="87" t="s">
        <v>249</v>
      </c>
      <c r="N16" s="87" t="s">
        <v>251</v>
      </c>
      <c r="O16" s="88" t="s">
        <v>23</v>
      </c>
      <c r="P16" s="89">
        <v>1</v>
      </c>
      <c r="Q16" s="90">
        <v>12</v>
      </c>
      <c r="R16" s="90" t="s">
        <v>148</v>
      </c>
      <c r="S16" s="125">
        <v>20</v>
      </c>
      <c r="T16" s="125">
        <v>354</v>
      </c>
      <c r="U16" s="91" t="s">
        <v>44</v>
      </c>
      <c r="V16" s="91">
        <v>4</v>
      </c>
      <c r="W16" s="91" t="str">
        <f t="shared" si="0"/>
        <v>SEMINATIVO</v>
      </c>
      <c r="X16" s="91">
        <v>1</v>
      </c>
      <c r="Y16" s="92" t="s">
        <v>135</v>
      </c>
      <c r="Z16" s="93">
        <v>70</v>
      </c>
      <c r="AA16" s="94">
        <v>30.31</v>
      </c>
      <c r="AB16" s="95">
        <v>34.64</v>
      </c>
      <c r="AC16" s="96">
        <v>1216</v>
      </c>
      <c r="AD16" s="96">
        <v>1782</v>
      </c>
      <c r="AE16" s="97">
        <v>1.078</v>
      </c>
      <c r="AF16" s="94">
        <f t="shared" si="1"/>
        <v>1310.8480000000002</v>
      </c>
      <c r="AG16" s="98">
        <f t="shared" si="2"/>
        <v>3932.544000000001</v>
      </c>
      <c r="AH16" s="98">
        <f t="shared" si="3"/>
        <v>655.4240000000001</v>
      </c>
      <c r="AI16" s="98">
        <f t="shared" si="4"/>
        <v>1310.8480000000002</v>
      </c>
      <c r="AJ16" s="98">
        <f t="shared" si="5"/>
        <v>608</v>
      </c>
      <c r="AK16" s="98">
        <v>0</v>
      </c>
      <c r="AL16" s="99">
        <f t="shared" si="6"/>
        <v>975.2320000000001</v>
      </c>
      <c r="AM16" s="100">
        <f t="shared" si="13"/>
        <v>1966.2720000000004</v>
      </c>
      <c r="AN16" s="94">
        <f t="shared" si="7"/>
        <v>80.0415</v>
      </c>
      <c r="AO16" s="98">
        <f t="shared" si="8"/>
        <v>240.1245</v>
      </c>
      <c r="AP16" s="98">
        <f t="shared" si="9"/>
        <v>40.02075</v>
      </c>
      <c r="AQ16" s="98">
        <f t="shared" si="10"/>
        <v>80.0415</v>
      </c>
      <c r="AR16" s="98">
        <f t="shared" si="11"/>
        <v>891</v>
      </c>
      <c r="AS16" s="98">
        <v>0</v>
      </c>
      <c r="AT16" s="99">
        <f t="shared" si="12"/>
        <v>201.861</v>
      </c>
      <c r="AU16" s="102">
        <f t="shared" si="14"/>
        <v>120.06225</v>
      </c>
      <c r="AV16" s="101" t="s">
        <v>71</v>
      </c>
    </row>
    <row r="17" spans="1:48" s="11" customFormat="1" ht="24.75" customHeight="1" thickBot="1">
      <c r="A17" s="136">
        <v>2009</v>
      </c>
      <c r="B17" s="13">
        <v>1</v>
      </c>
      <c r="C17" s="13">
        <v>1</v>
      </c>
      <c r="D17" s="14" t="s">
        <v>149</v>
      </c>
      <c r="E17" s="14" t="s">
        <v>150</v>
      </c>
      <c r="F17" s="137" t="s">
        <v>252</v>
      </c>
      <c r="G17" s="13" t="s">
        <v>146</v>
      </c>
      <c r="H17" s="15">
        <v>27542</v>
      </c>
      <c r="I17" s="16" t="s">
        <v>151</v>
      </c>
      <c r="J17" s="41" t="s">
        <v>250</v>
      </c>
      <c r="K17" s="43">
        <v>85015</v>
      </c>
      <c r="L17" s="45" t="s">
        <v>248</v>
      </c>
      <c r="M17" s="45" t="s">
        <v>249</v>
      </c>
      <c r="N17" s="45" t="s">
        <v>251</v>
      </c>
      <c r="O17" s="70" t="s">
        <v>23</v>
      </c>
      <c r="P17" s="17">
        <v>1</v>
      </c>
      <c r="Q17" s="18">
        <v>12</v>
      </c>
      <c r="R17" s="18" t="s">
        <v>148</v>
      </c>
      <c r="S17" s="126">
        <v>20</v>
      </c>
      <c r="T17" s="126">
        <v>6</v>
      </c>
      <c r="U17" s="71" t="s">
        <v>143</v>
      </c>
      <c r="V17" s="71">
        <v>3</v>
      </c>
      <c r="W17" s="71" t="str">
        <f t="shared" si="0"/>
        <v>PASCOLO</v>
      </c>
      <c r="X17" s="71">
        <v>0</v>
      </c>
      <c r="Y17" s="72" t="s">
        <v>163</v>
      </c>
      <c r="Z17" s="73">
        <v>62</v>
      </c>
      <c r="AA17" s="74">
        <v>2.33</v>
      </c>
      <c r="AB17" s="75">
        <v>1.55</v>
      </c>
      <c r="AC17" s="76">
        <v>20</v>
      </c>
      <c r="AD17" s="76">
        <v>64</v>
      </c>
      <c r="AE17" s="77">
        <v>0.363</v>
      </c>
      <c r="AF17" s="74">
        <f t="shared" si="1"/>
        <v>7.26</v>
      </c>
      <c r="AG17" s="78">
        <f t="shared" si="2"/>
        <v>21.78</v>
      </c>
      <c r="AH17" s="78">
        <f t="shared" si="3"/>
        <v>3.63</v>
      </c>
      <c r="AI17" s="78">
        <f t="shared" si="4"/>
        <v>7.26</v>
      </c>
      <c r="AJ17" s="78">
        <f t="shared" si="5"/>
        <v>10</v>
      </c>
      <c r="AK17" s="78">
        <v>0</v>
      </c>
      <c r="AL17" s="79">
        <f t="shared" si="6"/>
        <v>6.506666666666667</v>
      </c>
      <c r="AM17" s="80">
        <f t="shared" si="13"/>
        <v>10.89</v>
      </c>
      <c r="AN17" s="74">
        <f t="shared" si="7"/>
        <v>0.968</v>
      </c>
      <c r="AO17" s="78">
        <f t="shared" si="8"/>
        <v>2.904</v>
      </c>
      <c r="AP17" s="78">
        <f t="shared" si="9"/>
        <v>0.484</v>
      </c>
      <c r="AQ17" s="78">
        <f t="shared" si="10"/>
        <v>0.968</v>
      </c>
      <c r="AR17" s="78">
        <f t="shared" si="11"/>
        <v>32</v>
      </c>
      <c r="AS17" s="78">
        <v>0</v>
      </c>
      <c r="AT17" s="79">
        <f t="shared" si="12"/>
        <v>5.978666666666666</v>
      </c>
      <c r="AU17" s="103">
        <f t="shared" si="14"/>
        <v>1.452</v>
      </c>
      <c r="AV17" s="101" t="s">
        <v>71</v>
      </c>
    </row>
    <row r="18" spans="1:48" s="11" customFormat="1" ht="24.75" customHeight="1" thickBot="1">
      <c r="A18" s="135">
        <v>1401</v>
      </c>
      <c r="B18" s="81">
        <v>1</v>
      </c>
      <c r="C18" s="81">
        <v>1</v>
      </c>
      <c r="D18" s="82" t="s">
        <v>164</v>
      </c>
      <c r="E18" s="82" t="s">
        <v>165</v>
      </c>
      <c r="F18" s="144" t="s">
        <v>22</v>
      </c>
      <c r="G18" s="81" t="s">
        <v>146</v>
      </c>
      <c r="H18" s="83">
        <v>16188</v>
      </c>
      <c r="I18" s="84" t="s">
        <v>166</v>
      </c>
      <c r="J18" s="85" t="s">
        <v>22</v>
      </c>
      <c r="K18" s="86">
        <v>85015</v>
      </c>
      <c r="L18" s="87" t="s">
        <v>248</v>
      </c>
      <c r="M18" s="87" t="s">
        <v>249</v>
      </c>
      <c r="N18" s="87" t="s">
        <v>22</v>
      </c>
      <c r="O18" s="88" t="s">
        <v>23</v>
      </c>
      <c r="P18" s="89">
        <v>1</v>
      </c>
      <c r="Q18" s="90">
        <v>12</v>
      </c>
      <c r="R18" s="90" t="s">
        <v>148</v>
      </c>
      <c r="S18" s="125">
        <v>14</v>
      </c>
      <c r="T18" s="125">
        <v>524</v>
      </c>
      <c r="U18" s="91" t="s">
        <v>80</v>
      </c>
      <c r="V18" s="91">
        <v>3</v>
      </c>
      <c r="W18" s="91" t="str">
        <f t="shared" si="0"/>
        <v>SEMIN. ARB.</v>
      </c>
      <c r="X18" s="91">
        <v>0</v>
      </c>
      <c r="Y18" s="92" t="s">
        <v>163</v>
      </c>
      <c r="Z18" s="93">
        <v>57</v>
      </c>
      <c r="AA18" s="94">
        <v>6.79</v>
      </c>
      <c r="AB18" s="95">
        <v>6.79</v>
      </c>
      <c r="AC18" s="96">
        <v>203</v>
      </c>
      <c r="AD18" s="96">
        <v>306</v>
      </c>
      <c r="AE18" s="97">
        <v>1.112</v>
      </c>
      <c r="AF18" s="94">
        <f t="shared" si="1"/>
        <v>225.73600000000002</v>
      </c>
      <c r="AG18" s="98">
        <f t="shared" si="2"/>
        <v>677.2080000000001</v>
      </c>
      <c r="AH18" s="98">
        <f t="shared" si="3"/>
        <v>112.86800000000001</v>
      </c>
      <c r="AI18" s="98">
        <f t="shared" si="4"/>
        <v>225.73600000000002</v>
      </c>
      <c r="AJ18" s="98">
        <f t="shared" si="5"/>
        <v>101.5</v>
      </c>
      <c r="AK18" s="98">
        <v>0</v>
      </c>
      <c r="AL18" s="99">
        <f t="shared" si="6"/>
        <v>167.40733333333336</v>
      </c>
      <c r="AM18" s="100">
        <f t="shared" si="13"/>
        <v>338.60400000000004</v>
      </c>
      <c r="AN18" s="94">
        <f t="shared" si="7"/>
        <v>14.178000000000003</v>
      </c>
      <c r="AO18" s="98">
        <f t="shared" si="8"/>
        <v>42.534000000000006</v>
      </c>
      <c r="AP18" s="98">
        <f t="shared" si="9"/>
        <v>7.089000000000001</v>
      </c>
      <c r="AQ18" s="98">
        <f t="shared" si="10"/>
        <v>14.178000000000003</v>
      </c>
      <c r="AR18" s="98">
        <f t="shared" si="11"/>
        <v>153</v>
      </c>
      <c r="AS18" s="98">
        <v>0</v>
      </c>
      <c r="AT18" s="99">
        <f t="shared" si="12"/>
        <v>34.952000000000005</v>
      </c>
      <c r="AU18" s="102">
        <f t="shared" si="14"/>
        <v>21.267000000000003</v>
      </c>
      <c r="AV18" s="101" t="s">
        <v>71</v>
      </c>
    </row>
    <row r="19" spans="1:48" s="11" customFormat="1" ht="24.75" customHeight="1" thickBot="1">
      <c r="A19" s="136">
        <v>1402</v>
      </c>
      <c r="B19" s="13">
        <v>1</v>
      </c>
      <c r="C19" s="13">
        <v>1</v>
      </c>
      <c r="D19" s="14" t="s">
        <v>152</v>
      </c>
      <c r="E19" s="14" t="s">
        <v>77</v>
      </c>
      <c r="F19" s="137"/>
      <c r="G19" s="13" t="s">
        <v>146</v>
      </c>
      <c r="H19" s="15">
        <v>13455</v>
      </c>
      <c r="I19" s="16" t="s">
        <v>167</v>
      </c>
      <c r="J19" s="41" t="s">
        <v>259</v>
      </c>
      <c r="K19" s="43">
        <v>85015</v>
      </c>
      <c r="L19" s="45" t="s">
        <v>248</v>
      </c>
      <c r="M19" s="45" t="s">
        <v>249</v>
      </c>
      <c r="N19" s="45" t="s">
        <v>22</v>
      </c>
      <c r="O19" s="70" t="s">
        <v>23</v>
      </c>
      <c r="P19" s="17">
        <v>0.5</v>
      </c>
      <c r="Q19" s="18">
        <v>12</v>
      </c>
      <c r="R19" s="18" t="s">
        <v>148</v>
      </c>
      <c r="S19" s="126">
        <v>14</v>
      </c>
      <c r="T19" s="126">
        <v>79</v>
      </c>
      <c r="U19" s="71" t="s">
        <v>44</v>
      </c>
      <c r="V19" s="71">
        <v>4</v>
      </c>
      <c r="W19" s="71" t="str">
        <f t="shared" si="0"/>
        <v>SEMINATIVO</v>
      </c>
      <c r="X19" s="71">
        <v>0</v>
      </c>
      <c r="Y19" s="72" t="s">
        <v>134</v>
      </c>
      <c r="Z19" s="73">
        <v>90</v>
      </c>
      <c r="AA19" s="74">
        <v>6.67</v>
      </c>
      <c r="AB19" s="75">
        <v>7.62</v>
      </c>
      <c r="AC19" s="76">
        <v>235</v>
      </c>
      <c r="AD19" s="76">
        <v>247</v>
      </c>
      <c r="AE19" s="77">
        <v>1.078</v>
      </c>
      <c r="AF19" s="74">
        <f t="shared" si="1"/>
        <v>126.665</v>
      </c>
      <c r="AG19" s="78">
        <f t="shared" si="2"/>
        <v>379.995</v>
      </c>
      <c r="AH19" s="78">
        <f t="shared" si="3"/>
        <v>63.3325</v>
      </c>
      <c r="AI19" s="78">
        <f t="shared" si="4"/>
        <v>126.665</v>
      </c>
      <c r="AJ19" s="78">
        <f t="shared" si="5"/>
        <v>58.75</v>
      </c>
      <c r="AK19" s="78">
        <v>0</v>
      </c>
      <c r="AL19" s="79">
        <f t="shared" si="6"/>
        <v>94.23500000000001</v>
      </c>
      <c r="AM19" s="80">
        <f t="shared" si="13"/>
        <v>189.9975</v>
      </c>
      <c r="AN19" s="74">
        <f t="shared" si="7"/>
        <v>5.547208333333334</v>
      </c>
      <c r="AO19" s="78">
        <f t="shared" si="8"/>
        <v>16.641625</v>
      </c>
      <c r="AP19" s="78">
        <f t="shared" si="9"/>
        <v>2.773604166666667</v>
      </c>
      <c r="AQ19" s="78">
        <f t="shared" si="10"/>
        <v>5.547208333333334</v>
      </c>
      <c r="AR19" s="78">
        <f t="shared" si="11"/>
        <v>61.75</v>
      </c>
      <c r="AS19" s="78">
        <v>0</v>
      </c>
      <c r="AT19" s="79">
        <f t="shared" si="12"/>
        <v>13.989805555555556</v>
      </c>
      <c r="AU19" s="103">
        <f t="shared" si="14"/>
        <v>8.3208125</v>
      </c>
      <c r="AV19" s="101" t="s">
        <v>71</v>
      </c>
    </row>
    <row r="20" spans="1:48" s="11" customFormat="1" ht="24.75" customHeight="1" thickBot="1">
      <c r="A20" s="136">
        <v>1402</v>
      </c>
      <c r="B20" s="13">
        <v>1</v>
      </c>
      <c r="C20" s="13">
        <v>2</v>
      </c>
      <c r="D20" s="14" t="s">
        <v>168</v>
      </c>
      <c r="E20" s="14" t="s">
        <v>169</v>
      </c>
      <c r="F20" s="137" t="s">
        <v>22</v>
      </c>
      <c r="G20" s="13" t="s">
        <v>146</v>
      </c>
      <c r="H20" s="15">
        <v>14424</v>
      </c>
      <c r="I20" s="16" t="s">
        <v>170</v>
      </c>
      <c r="J20" s="41" t="s">
        <v>259</v>
      </c>
      <c r="K20" s="43">
        <v>85015</v>
      </c>
      <c r="L20" s="45" t="s">
        <v>248</v>
      </c>
      <c r="M20" s="45" t="s">
        <v>249</v>
      </c>
      <c r="N20" s="45" t="s">
        <v>22</v>
      </c>
      <c r="O20" s="70" t="s">
        <v>23</v>
      </c>
      <c r="P20" s="17">
        <v>0.5</v>
      </c>
      <c r="Q20" s="18">
        <v>12</v>
      </c>
      <c r="R20" s="18" t="s">
        <v>148</v>
      </c>
      <c r="S20" s="126">
        <v>14</v>
      </c>
      <c r="T20" s="126">
        <v>79</v>
      </c>
      <c r="U20" s="71" t="s">
        <v>44</v>
      </c>
      <c r="V20" s="71">
        <v>4</v>
      </c>
      <c r="W20" s="71" t="str">
        <f t="shared" si="0"/>
        <v>SEMINATIVO</v>
      </c>
      <c r="X20" s="71">
        <v>0</v>
      </c>
      <c r="Y20" s="72" t="s">
        <v>134</v>
      </c>
      <c r="Z20" s="73">
        <v>90</v>
      </c>
      <c r="AA20" s="74">
        <v>6.67</v>
      </c>
      <c r="AB20" s="75">
        <v>7.62</v>
      </c>
      <c r="AC20" s="76">
        <v>235</v>
      </c>
      <c r="AD20" s="76">
        <v>247</v>
      </c>
      <c r="AE20" s="77">
        <v>1.078</v>
      </c>
      <c r="AF20" s="74">
        <f t="shared" si="1"/>
        <v>126.665</v>
      </c>
      <c r="AG20" s="78">
        <f t="shared" si="2"/>
        <v>379.995</v>
      </c>
      <c r="AH20" s="78">
        <f t="shared" si="3"/>
        <v>63.3325</v>
      </c>
      <c r="AI20" s="78">
        <f t="shared" si="4"/>
        <v>126.665</v>
      </c>
      <c r="AJ20" s="78">
        <f t="shared" si="5"/>
        <v>58.75</v>
      </c>
      <c r="AK20" s="78">
        <v>0</v>
      </c>
      <c r="AL20" s="79">
        <f t="shared" si="6"/>
        <v>94.23500000000001</v>
      </c>
      <c r="AM20" s="80">
        <f t="shared" si="13"/>
        <v>189.9975</v>
      </c>
      <c r="AN20" s="74">
        <f t="shared" si="7"/>
        <v>5.547208333333334</v>
      </c>
      <c r="AO20" s="78">
        <f t="shared" si="8"/>
        <v>16.641625</v>
      </c>
      <c r="AP20" s="78">
        <f t="shared" si="9"/>
        <v>2.773604166666667</v>
      </c>
      <c r="AQ20" s="78">
        <f t="shared" si="10"/>
        <v>5.547208333333334</v>
      </c>
      <c r="AR20" s="78">
        <f t="shared" si="11"/>
        <v>61.75</v>
      </c>
      <c r="AS20" s="78">
        <v>0</v>
      </c>
      <c r="AT20" s="79">
        <f t="shared" si="12"/>
        <v>13.989805555555556</v>
      </c>
      <c r="AU20" s="103">
        <f t="shared" si="14"/>
        <v>8.3208125</v>
      </c>
      <c r="AV20" s="101" t="s">
        <v>71</v>
      </c>
    </row>
    <row r="21" spans="1:48" s="11" customFormat="1" ht="24.75" customHeight="1" thickBot="1">
      <c r="A21" s="135">
        <v>1403</v>
      </c>
      <c r="B21" s="81">
        <v>1</v>
      </c>
      <c r="C21" s="81">
        <v>1</v>
      </c>
      <c r="D21" s="82" t="s">
        <v>152</v>
      </c>
      <c r="E21" s="82" t="s">
        <v>77</v>
      </c>
      <c r="F21" s="144" t="s">
        <v>22</v>
      </c>
      <c r="G21" s="81" t="s">
        <v>146</v>
      </c>
      <c r="H21" s="83">
        <v>13455</v>
      </c>
      <c r="I21" s="84" t="s">
        <v>167</v>
      </c>
      <c r="J21" s="85" t="s">
        <v>259</v>
      </c>
      <c r="K21" s="86">
        <v>85015</v>
      </c>
      <c r="L21" s="87" t="s">
        <v>248</v>
      </c>
      <c r="M21" s="87" t="s">
        <v>249</v>
      </c>
      <c r="N21" s="87" t="s">
        <v>22</v>
      </c>
      <c r="O21" s="88" t="s">
        <v>23</v>
      </c>
      <c r="P21" s="89">
        <v>0.5</v>
      </c>
      <c r="Q21" s="90">
        <v>12</v>
      </c>
      <c r="R21" s="90" t="s">
        <v>148</v>
      </c>
      <c r="S21" s="125">
        <v>14</v>
      </c>
      <c r="T21" s="125">
        <v>81</v>
      </c>
      <c r="U21" s="91" t="s">
        <v>44</v>
      </c>
      <c r="V21" s="91">
        <v>3</v>
      </c>
      <c r="W21" s="91" t="str">
        <f t="shared" si="0"/>
        <v>SEMINATIVO</v>
      </c>
      <c r="X21" s="91">
        <v>1</v>
      </c>
      <c r="Y21" s="92" t="s">
        <v>138</v>
      </c>
      <c r="Z21" s="93">
        <v>26</v>
      </c>
      <c r="AA21" s="94">
        <v>33.59</v>
      </c>
      <c r="AB21" s="95">
        <v>27.48</v>
      </c>
      <c r="AC21" s="96">
        <v>358</v>
      </c>
      <c r="AD21" s="96">
        <v>534</v>
      </c>
      <c r="AE21" s="97">
        <v>1.078</v>
      </c>
      <c r="AF21" s="94">
        <f t="shared" si="1"/>
        <v>192.96200000000002</v>
      </c>
      <c r="AG21" s="98">
        <f t="shared" si="2"/>
        <v>578.8860000000001</v>
      </c>
      <c r="AH21" s="98">
        <f t="shared" si="3"/>
        <v>96.48100000000001</v>
      </c>
      <c r="AI21" s="98">
        <f t="shared" si="4"/>
        <v>192.96200000000002</v>
      </c>
      <c r="AJ21" s="98">
        <f t="shared" si="5"/>
        <v>89.5</v>
      </c>
      <c r="AK21" s="98">
        <v>0</v>
      </c>
      <c r="AL21" s="99">
        <f t="shared" si="6"/>
        <v>143.55800000000002</v>
      </c>
      <c r="AM21" s="100">
        <f t="shared" si="13"/>
        <v>289.44300000000004</v>
      </c>
      <c r="AN21" s="94">
        <f t="shared" si="7"/>
        <v>11.992750000000001</v>
      </c>
      <c r="AO21" s="98">
        <f t="shared" si="8"/>
        <v>35.97825</v>
      </c>
      <c r="AP21" s="98">
        <f t="shared" si="9"/>
        <v>5.9963750000000005</v>
      </c>
      <c r="AQ21" s="98">
        <f t="shared" si="10"/>
        <v>11.992750000000001</v>
      </c>
      <c r="AR21" s="98">
        <f t="shared" si="11"/>
        <v>133.5</v>
      </c>
      <c r="AS21" s="98">
        <v>0</v>
      </c>
      <c r="AT21" s="99">
        <f t="shared" si="12"/>
        <v>30.245166666666666</v>
      </c>
      <c r="AU21" s="102">
        <f t="shared" si="14"/>
        <v>17.989125</v>
      </c>
      <c r="AV21" s="101" t="s">
        <v>71</v>
      </c>
    </row>
    <row r="22" spans="1:48" s="11" customFormat="1" ht="24.75" customHeight="1" thickBot="1">
      <c r="A22" s="135">
        <v>1403</v>
      </c>
      <c r="B22" s="81">
        <v>1</v>
      </c>
      <c r="C22" s="81">
        <v>2</v>
      </c>
      <c r="D22" s="82" t="s">
        <v>168</v>
      </c>
      <c r="E22" s="82" t="s">
        <v>169</v>
      </c>
      <c r="F22" s="144" t="s">
        <v>22</v>
      </c>
      <c r="G22" s="81" t="s">
        <v>146</v>
      </c>
      <c r="H22" s="83">
        <v>14424</v>
      </c>
      <c r="I22" s="84" t="s">
        <v>170</v>
      </c>
      <c r="J22" s="85" t="s">
        <v>259</v>
      </c>
      <c r="K22" s="86">
        <v>85015</v>
      </c>
      <c r="L22" s="87" t="s">
        <v>248</v>
      </c>
      <c r="M22" s="87" t="s">
        <v>249</v>
      </c>
      <c r="N22" s="87" t="s">
        <v>22</v>
      </c>
      <c r="O22" s="88" t="s">
        <v>23</v>
      </c>
      <c r="P22" s="89">
        <v>0.5</v>
      </c>
      <c r="Q22" s="90">
        <v>12</v>
      </c>
      <c r="R22" s="90" t="s">
        <v>148</v>
      </c>
      <c r="S22" s="125">
        <v>14</v>
      </c>
      <c r="T22" s="125">
        <v>81</v>
      </c>
      <c r="U22" s="91" t="s">
        <v>44</v>
      </c>
      <c r="V22" s="91">
        <v>3</v>
      </c>
      <c r="W22" s="91" t="str">
        <f t="shared" si="0"/>
        <v>SEMINATIVO</v>
      </c>
      <c r="X22" s="91">
        <v>1</v>
      </c>
      <c r="Y22" s="92" t="s">
        <v>138</v>
      </c>
      <c r="Z22" s="93">
        <v>26</v>
      </c>
      <c r="AA22" s="94">
        <v>33.59</v>
      </c>
      <c r="AB22" s="95">
        <v>27.48</v>
      </c>
      <c r="AC22" s="96">
        <v>358</v>
      </c>
      <c r="AD22" s="96">
        <v>534</v>
      </c>
      <c r="AE22" s="97">
        <v>1.078</v>
      </c>
      <c r="AF22" s="94">
        <f t="shared" si="1"/>
        <v>192.96200000000002</v>
      </c>
      <c r="AG22" s="98">
        <f t="shared" si="2"/>
        <v>578.8860000000001</v>
      </c>
      <c r="AH22" s="98">
        <f t="shared" si="3"/>
        <v>96.48100000000001</v>
      </c>
      <c r="AI22" s="98">
        <f t="shared" si="4"/>
        <v>192.96200000000002</v>
      </c>
      <c r="AJ22" s="98">
        <f t="shared" si="5"/>
        <v>89.5</v>
      </c>
      <c r="AK22" s="98">
        <v>0</v>
      </c>
      <c r="AL22" s="99">
        <f t="shared" si="6"/>
        <v>143.55800000000002</v>
      </c>
      <c r="AM22" s="100">
        <f t="shared" si="13"/>
        <v>289.44300000000004</v>
      </c>
      <c r="AN22" s="94">
        <f t="shared" si="7"/>
        <v>11.992750000000001</v>
      </c>
      <c r="AO22" s="98">
        <f t="shared" si="8"/>
        <v>35.97825</v>
      </c>
      <c r="AP22" s="98">
        <f t="shared" si="9"/>
        <v>5.9963750000000005</v>
      </c>
      <c r="AQ22" s="98">
        <f t="shared" si="10"/>
        <v>11.992750000000001</v>
      </c>
      <c r="AR22" s="98">
        <f t="shared" si="11"/>
        <v>133.5</v>
      </c>
      <c r="AS22" s="98">
        <v>0</v>
      </c>
      <c r="AT22" s="99">
        <f t="shared" si="12"/>
        <v>30.245166666666666</v>
      </c>
      <c r="AU22" s="102">
        <f t="shared" si="14"/>
        <v>17.989125</v>
      </c>
      <c r="AV22" s="101" t="s">
        <v>71</v>
      </c>
    </row>
    <row r="23" spans="1:48" s="11" customFormat="1" ht="24.75" customHeight="1" thickBot="1">
      <c r="A23" s="136">
        <v>1404</v>
      </c>
      <c r="B23" s="13">
        <v>1</v>
      </c>
      <c r="C23" s="13">
        <v>1</v>
      </c>
      <c r="D23" s="14" t="s">
        <v>190</v>
      </c>
      <c r="E23" s="14" t="s">
        <v>93</v>
      </c>
      <c r="F23" s="137" t="s">
        <v>22</v>
      </c>
      <c r="G23" s="13" t="s">
        <v>146</v>
      </c>
      <c r="H23" s="15">
        <v>16152</v>
      </c>
      <c r="I23" s="16" t="s">
        <v>191</v>
      </c>
      <c r="J23" s="41" t="s">
        <v>260</v>
      </c>
      <c r="K23" s="43">
        <v>85015</v>
      </c>
      <c r="L23" s="45" t="s">
        <v>248</v>
      </c>
      <c r="M23" s="45" t="s">
        <v>249</v>
      </c>
      <c r="N23" s="45" t="s">
        <v>261</v>
      </c>
      <c r="O23" s="70" t="s">
        <v>23</v>
      </c>
      <c r="P23" s="17">
        <v>1</v>
      </c>
      <c r="Q23" s="18">
        <v>12</v>
      </c>
      <c r="R23" s="18" t="s">
        <v>148</v>
      </c>
      <c r="S23" s="126">
        <v>14</v>
      </c>
      <c r="T23" s="126">
        <v>82</v>
      </c>
      <c r="U23" s="71" t="s">
        <v>44</v>
      </c>
      <c r="V23" s="71">
        <v>3</v>
      </c>
      <c r="W23" s="71" t="str">
        <f aca="true" t="shared" si="15" ref="W23:W34">(U23)</f>
        <v>SEMINATIVO</v>
      </c>
      <c r="X23" s="71">
        <v>0</v>
      </c>
      <c r="Y23" s="72" t="s">
        <v>113</v>
      </c>
      <c r="Z23" s="73">
        <v>84</v>
      </c>
      <c r="AA23" s="74">
        <v>19.55</v>
      </c>
      <c r="AB23" s="75">
        <v>16</v>
      </c>
      <c r="AC23" s="76">
        <v>202</v>
      </c>
      <c r="AD23" s="76">
        <v>302</v>
      </c>
      <c r="AE23" s="77">
        <v>1.078</v>
      </c>
      <c r="AF23" s="74">
        <f>AC23*AE23*P23</f>
        <v>217.756</v>
      </c>
      <c r="AG23" s="78">
        <f t="shared" si="2"/>
        <v>653.268</v>
      </c>
      <c r="AH23" s="78">
        <f>AF23*0.5</f>
        <v>108.878</v>
      </c>
      <c r="AI23" s="78">
        <f>AF23</f>
        <v>217.756</v>
      </c>
      <c r="AJ23" s="78">
        <f>AC23*0.5*P23</f>
        <v>101</v>
      </c>
      <c r="AK23" s="78">
        <v>0</v>
      </c>
      <c r="AL23" s="79">
        <f>(AG23+AI23+AJ23)*2/12</f>
        <v>162.004</v>
      </c>
      <c r="AM23" s="80">
        <f t="shared" si="13"/>
        <v>326.634</v>
      </c>
      <c r="AN23" s="74">
        <f>AD23*AE23*P23*6/12/12</f>
        <v>13.564833333333334</v>
      </c>
      <c r="AO23" s="78">
        <f t="shared" si="8"/>
        <v>40.694500000000005</v>
      </c>
      <c r="AP23" s="78">
        <f>AN23*0.5</f>
        <v>6.782416666666667</v>
      </c>
      <c r="AQ23" s="78">
        <f>AN23</f>
        <v>13.564833333333334</v>
      </c>
      <c r="AR23" s="78">
        <f>AD23*0.5*P23</f>
        <v>151</v>
      </c>
      <c r="AS23" s="78">
        <v>0</v>
      </c>
      <c r="AT23" s="79">
        <f>(AO23+AQ23+AR23)*2/12</f>
        <v>34.20988888888889</v>
      </c>
      <c r="AU23" s="103">
        <f t="shared" si="14"/>
        <v>20.347250000000003</v>
      </c>
      <c r="AV23" s="101" t="s">
        <v>71</v>
      </c>
    </row>
    <row r="24" spans="1:48" s="11" customFormat="1" ht="24.75" customHeight="1" thickBot="1">
      <c r="A24" s="135">
        <v>1405</v>
      </c>
      <c r="B24" s="81">
        <v>1</v>
      </c>
      <c r="C24" s="81">
        <v>1</v>
      </c>
      <c r="D24" s="82" t="s">
        <v>192</v>
      </c>
      <c r="E24" s="82" t="s">
        <v>105</v>
      </c>
      <c r="F24" s="144" t="s">
        <v>22</v>
      </c>
      <c r="G24" s="81" t="s">
        <v>146</v>
      </c>
      <c r="H24" s="83">
        <v>14194</v>
      </c>
      <c r="I24" s="84" t="s">
        <v>193</v>
      </c>
      <c r="J24" s="85" t="s">
        <v>22</v>
      </c>
      <c r="K24" s="86">
        <v>85015</v>
      </c>
      <c r="L24" s="87" t="s">
        <v>248</v>
      </c>
      <c r="M24" s="87" t="s">
        <v>249</v>
      </c>
      <c r="N24" s="87"/>
      <c r="O24" s="88" t="s">
        <v>23</v>
      </c>
      <c r="P24" s="89">
        <v>1</v>
      </c>
      <c r="Q24" s="90">
        <v>12</v>
      </c>
      <c r="R24" s="90" t="s">
        <v>148</v>
      </c>
      <c r="S24" s="125">
        <v>14</v>
      </c>
      <c r="T24" s="125">
        <v>84</v>
      </c>
      <c r="U24" s="91" t="s">
        <v>44</v>
      </c>
      <c r="V24" s="91">
        <v>3</v>
      </c>
      <c r="W24" s="91" t="str">
        <f t="shared" si="15"/>
        <v>SEMINATIVO</v>
      </c>
      <c r="X24" s="91">
        <v>0</v>
      </c>
      <c r="Y24" s="92" t="s">
        <v>124</v>
      </c>
      <c r="Z24" s="93">
        <v>17</v>
      </c>
      <c r="AA24" s="94">
        <v>20.78</v>
      </c>
      <c r="AB24" s="95">
        <v>17.01</v>
      </c>
      <c r="AC24" s="96">
        <v>199</v>
      </c>
      <c r="AD24" s="96">
        <v>296</v>
      </c>
      <c r="AE24" s="97">
        <v>1.078</v>
      </c>
      <c r="AF24" s="94">
        <f>AC24*AE24*P24</f>
        <v>214.52200000000002</v>
      </c>
      <c r="AG24" s="98">
        <f t="shared" si="2"/>
        <v>643.566</v>
      </c>
      <c r="AH24" s="98">
        <f>AF24*0.5</f>
        <v>107.26100000000001</v>
      </c>
      <c r="AI24" s="98">
        <f>AF24</f>
        <v>214.52200000000002</v>
      </c>
      <c r="AJ24" s="98">
        <f>AC24*0.5*P24</f>
        <v>99.5</v>
      </c>
      <c r="AK24" s="98">
        <v>0</v>
      </c>
      <c r="AL24" s="99">
        <f>(AG24+AI24+AJ24)*2/12</f>
        <v>159.598</v>
      </c>
      <c r="AM24" s="100">
        <f t="shared" si="13"/>
        <v>321.783</v>
      </c>
      <c r="AN24" s="94">
        <f>AD24*AE24*P24*6/12/12</f>
        <v>13.295333333333334</v>
      </c>
      <c r="AO24" s="98">
        <f t="shared" si="8"/>
        <v>39.886</v>
      </c>
      <c r="AP24" s="98">
        <f>AN24*0.5</f>
        <v>6.647666666666667</v>
      </c>
      <c r="AQ24" s="98">
        <f>AN24</f>
        <v>13.295333333333334</v>
      </c>
      <c r="AR24" s="98">
        <f>AD24*0.5*P24</f>
        <v>148</v>
      </c>
      <c r="AS24" s="98">
        <v>0</v>
      </c>
      <c r="AT24" s="99">
        <f>(AO24+AQ24+AR24)*2/12</f>
        <v>33.53022222222222</v>
      </c>
      <c r="AU24" s="102">
        <f t="shared" si="14"/>
        <v>19.943</v>
      </c>
      <c r="AV24" s="101" t="s">
        <v>71</v>
      </c>
    </row>
    <row r="25" spans="1:48" s="11" customFormat="1" ht="24.75" customHeight="1" thickBot="1">
      <c r="A25" s="136">
        <v>1406</v>
      </c>
      <c r="B25" s="13">
        <v>1</v>
      </c>
      <c r="C25" s="13">
        <v>1</v>
      </c>
      <c r="D25" s="14" t="s">
        <v>192</v>
      </c>
      <c r="E25" s="14" t="s">
        <v>77</v>
      </c>
      <c r="F25" s="137" t="s">
        <v>22</v>
      </c>
      <c r="G25" s="13" t="s">
        <v>146</v>
      </c>
      <c r="H25" s="15">
        <v>11425</v>
      </c>
      <c r="I25" s="16" t="s">
        <v>194</v>
      </c>
      <c r="J25" s="41" t="s">
        <v>262</v>
      </c>
      <c r="K25" s="43">
        <v>85015</v>
      </c>
      <c r="L25" s="45" t="s">
        <v>248</v>
      </c>
      <c r="M25" s="45" t="s">
        <v>249</v>
      </c>
      <c r="N25" s="45" t="s">
        <v>263</v>
      </c>
      <c r="O25" s="70" t="s">
        <v>23</v>
      </c>
      <c r="P25" s="17">
        <v>1</v>
      </c>
      <c r="Q25" s="18">
        <v>12</v>
      </c>
      <c r="R25" s="18" t="s">
        <v>148</v>
      </c>
      <c r="S25" s="126">
        <v>14</v>
      </c>
      <c r="T25" s="126">
        <v>85</v>
      </c>
      <c r="U25" s="71" t="s">
        <v>44</v>
      </c>
      <c r="V25" s="71">
        <v>3</v>
      </c>
      <c r="W25" s="71" t="str">
        <f t="shared" si="15"/>
        <v>SEMINATIVO</v>
      </c>
      <c r="X25" s="71">
        <v>0</v>
      </c>
      <c r="Y25" s="72" t="s">
        <v>187</v>
      </c>
      <c r="Z25" s="73">
        <v>43</v>
      </c>
      <c r="AA25" s="74">
        <v>25.97</v>
      </c>
      <c r="AB25" s="75">
        <v>21.25</v>
      </c>
      <c r="AC25" s="76">
        <v>321</v>
      </c>
      <c r="AD25" s="76">
        <v>483</v>
      </c>
      <c r="AE25" s="77">
        <v>1.078</v>
      </c>
      <c r="AF25" s="74">
        <f aca="true" t="shared" si="16" ref="AF25:AF30">AC25*AE25*P25</f>
        <v>346.038</v>
      </c>
      <c r="AG25" s="78">
        <f t="shared" si="2"/>
        <v>1038.114</v>
      </c>
      <c r="AH25" s="78">
        <f aca="true" t="shared" si="17" ref="AH25:AH30">AF25*0.5</f>
        <v>173.019</v>
      </c>
      <c r="AI25" s="78">
        <f aca="true" t="shared" si="18" ref="AI25:AI30">AF25</f>
        <v>346.038</v>
      </c>
      <c r="AJ25" s="78">
        <f aca="true" t="shared" si="19" ref="AJ25:AJ30">AC25*0.5*P25</f>
        <v>160.5</v>
      </c>
      <c r="AK25" s="78">
        <v>0</v>
      </c>
      <c r="AL25" s="79">
        <f aca="true" t="shared" si="20" ref="AL25:AL30">(AG25+AI25+AJ25)*2/12</f>
        <v>257.442</v>
      </c>
      <c r="AM25" s="80">
        <f t="shared" si="13"/>
        <v>519.057</v>
      </c>
      <c r="AN25" s="74">
        <f aca="true" t="shared" si="21" ref="AN25:AN30">AD25*AE25*P25*6/12/12</f>
        <v>21.69475</v>
      </c>
      <c r="AO25" s="78">
        <f t="shared" si="8"/>
        <v>65.08425</v>
      </c>
      <c r="AP25" s="78">
        <f aca="true" t="shared" si="22" ref="AP25:AP30">AN25*0.5</f>
        <v>10.847375</v>
      </c>
      <c r="AQ25" s="78">
        <f aca="true" t="shared" si="23" ref="AQ25:AQ30">AN25</f>
        <v>21.69475</v>
      </c>
      <c r="AR25" s="78">
        <f aca="true" t="shared" si="24" ref="AR25:AR30">AD25*0.5*P25</f>
        <v>241.5</v>
      </c>
      <c r="AS25" s="78">
        <v>0</v>
      </c>
      <c r="AT25" s="79">
        <f aca="true" t="shared" si="25" ref="AT25:AT30">(AO25+AQ25+AR25)*2/12</f>
        <v>54.713166666666666</v>
      </c>
      <c r="AU25" s="103">
        <f t="shared" si="14"/>
        <v>32.542125</v>
      </c>
      <c r="AV25" s="101" t="s">
        <v>71</v>
      </c>
    </row>
    <row r="26" spans="1:48" s="11" customFormat="1" ht="24.75" customHeight="1" thickBot="1">
      <c r="A26" s="135">
        <v>1407</v>
      </c>
      <c r="B26" s="81">
        <v>1</v>
      </c>
      <c r="C26" s="81">
        <v>1</v>
      </c>
      <c r="D26" s="82" t="s">
        <v>152</v>
      </c>
      <c r="E26" s="82" t="s">
        <v>122</v>
      </c>
      <c r="F26" s="144" t="s">
        <v>22</v>
      </c>
      <c r="G26" s="81" t="s">
        <v>146</v>
      </c>
      <c r="H26" s="83">
        <v>13582</v>
      </c>
      <c r="I26" s="84" t="s">
        <v>195</v>
      </c>
      <c r="J26" s="85" t="s">
        <v>264</v>
      </c>
      <c r="K26" s="86">
        <v>85015</v>
      </c>
      <c r="L26" s="87" t="s">
        <v>248</v>
      </c>
      <c r="M26" s="87" t="s">
        <v>249</v>
      </c>
      <c r="N26" s="87" t="s">
        <v>291</v>
      </c>
      <c r="O26" s="88" t="s">
        <v>23</v>
      </c>
      <c r="P26" s="89">
        <v>1</v>
      </c>
      <c r="Q26" s="90">
        <v>12</v>
      </c>
      <c r="R26" s="90" t="s">
        <v>148</v>
      </c>
      <c r="S26" s="125">
        <v>14</v>
      </c>
      <c r="T26" s="125">
        <v>89</v>
      </c>
      <c r="U26" s="91" t="s">
        <v>44</v>
      </c>
      <c r="V26" s="91">
        <v>3</v>
      </c>
      <c r="W26" s="91" t="str">
        <f t="shared" si="15"/>
        <v>SEMINATIVO</v>
      </c>
      <c r="X26" s="91">
        <v>0</v>
      </c>
      <c r="Y26" s="92" t="s">
        <v>196</v>
      </c>
      <c r="Z26" s="93">
        <v>32</v>
      </c>
      <c r="AA26" s="94">
        <v>16.85</v>
      </c>
      <c r="AB26" s="95">
        <v>13.79</v>
      </c>
      <c r="AC26" s="96">
        <v>344</v>
      </c>
      <c r="AD26" s="96">
        <v>297</v>
      </c>
      <c r="AE26" s="97">
        <v>1.078</v>
      </c>
      <c r="AF26" s="94">
        <f t="shared" si="16"/>
        <v>370.83200000000005</v>
      </c>
      <c r="AG26" s="98">
        <f t="shared" si="2"/>
        <v>1112.496</v>
      </c>
      <c r="AH26" s="98">
        <f t="shared" si="17"/>
        <v>185.41600000000003</v>
      </c>
      <c r="AI26" s="98">
        <f t="shared" si="18"/>
        <v>370.83200000000005</v>
      </c>
      <c r="AJ26" s="98">
        <f t="shared" si="19"/>
        <v>172</v>
      </c>
      <c r="AK26" s="98">
        <v>0</v>
      </c>
      <c r="AL26" s="99">
        <f t="shared" si="20"/>
        <v>275.88800000000003</v>
      </c>
      <c r="AM26" s="100">
        <f t="shared" si="13"/>
        <v>556.248</v>
      </c>
      <c r="AN26" s="94">
        <f t="shared" si="21"/>
        <v>13.34025</v>
      </c>
      <c r="AO26" s="98">
        <f t="shared" si="8"/>
        <v>40.02075</v>
      </c>
      <c r="AP26" s="98">
        <f t="shared" si="22"/>
        <v>6.670125</v>
      </c>
      <c r="AQ26" s="98">
        <f t="shared" si="23"/>
        <v>13.34025</v>
      </c>
      <c r="AR26" s="98">
        <f t="shared" si="24"/>
        <v>148.5</v>
      </c>
      <c r="AS26" s="98">
        <v>0</v>
      </c>
      <c r="AT26" s="99">
        <f t="shared" si="25"/>
        <v>33.643499999999996</v>
      </c>
      <c r="AU26" s="102">
        <f t="shared" si="14"/>
        <v>20.010375</v>
      </c>
      <c r="AV26" s="101" t="s">
        <v>71</v>
      </c>
    </row>
    <row r="27" spans="1:48" s="11" customFormat="1" ht="24.75" customHeight="1" thickBot="1">
      <c r="A27" s="228">
        <v>1408</v>
      </c>
      <c r="B27" s="147">
        <v>1</v>
      </c>
      <c r="C27" s="147">
        <v>1</v>
      </c>
      <c r="D27" s="148" t="s">
        <v>197</v>
      </c>
      <c r="E27" s="148" t="s">
        <v>198</v>
      </c>
      <c r="F27" s="149" t="s">
        <v>199</v>
      </c>
      <c r="G27" s="147"/>
      <c r="H27" s="150"/>
      <c r="I27" s="151"/>
      <c r="J27" s="152" t="s">
        <v>22</v>
      </c>
      <c r="K27" s="153">
        <v>85015</v>
      </c>
      <c r="L27" s="154" t="s">
        <v>248</v>
      </c>
      <c r="M27" s="154" t="s">
        <v>249</v>
      </c>
      <c r="N27" s="154" t="s">
        <v>22</v>
      </c>
      <c r="O27" s="155" t="s">
        <v>79</v>
      </c>
      <c r="P27" s="156">
        <v>0</v>
      </c>
      <c r="Q27" s="157">
        <v>12</v>
      </c>
      <c r="R27" s="157" t="s">
        <v>148</v>
      </c>
      <c r="S27" s="158">
        <v>14</v>
      </c>
      <c r="T27" s="158">
        <v>91</v>
      </c>
      <c r="U27" s="159" t="s">
        <v>44</v>
      </c>
      <c r="V27" s="159">
        <v>3</v>
      </c>
      <c r="W27" s="159" t="str">
        <f t="shared" si="15"/>
        <v>SEMINATIVO</v>
      </c>
      <c r="X27" s="159">
        <v>0</v>
      </c>
      <c r="Y27" s="160" t="s">
        <v>184</v>
      </c>
      <c r="Z27" s="171">
        <v>45</v>
      </c>
      <c r="AA27" s="161">
        <v>21.43</v>
      </c>
      <c r="AB27" s="162">
        <v>17.54</v>
      </c>
      <c r="AC27" s="163">
        <v>139</v>
      </c>
      <c r="AD27" s="163">
        <v>91</v>
      </c>
      <c r="AE27" s="164">
        <v>1.078</v>
      </c>
      <c r="AF27" s="161">
        <f t="shared" si="16"/>
        <v>0</v>
      </c>
      <c r="AG27" s="165">
        <f t="shared" si="2"/>
        <v>0</v>
      </c>
      <c r="AH27" s="165">
        <f t="shared" si="17"/>
        <v>0</v>
      </c>
      <c r="AI27" s="165">
        <f t="shared" si="18"/>
        <v>0</v>
      </c>
      <c r="AJ27" s="165">
        <f t="shared" si="19"/>
        <v>0</v>
      </c>
      <c r="AK27" s="165">
        <v>0</v>
      </c>
      <c r="AL27" s="166">
        <f t="shared" si="20"/>
        <v>0</v>
      </c>
      <c r="AM27" s="167">
        <f t="shared" si="13"/>
        <v>0</v>
      </c>
      <c r="AN27" s="161">
        <f t="shared" si="21"/>
        <v>0</v>
      </c>
      <c r="AO27" s="165">
        <f t="shared" si="8"/>
        <v>0</v>
      </c>
      <c r="AP27" s="165">
        <f t="shared" si="22"/>
        <v>0</v>
      </c>
      <c r="AQ27" s="165">
        <f t="shared" si="23"/>
        <v>0</v>
      </c>
      <c r="AR27" s="165">
        <f t="shared" si="24"/>
        <v>0</v>
      </c>
      <c r="AS27" s="165">
        <v>0</v>
      </c>
      <c r="AT27" s="166">
        <f t="shared" si="25"/>
        <v>0</v>
      </c>
      <c r="AU27" s="168">
        <f t="shared" si="14"/>
        <v>0</v>
      </c>
      <c r="AV27" s="101" t="s">
        <v>71</v>
      </c>
    </row>
    <row r="28" spans="1:48" s="11" customFormat="1" ht="24.75" customHeight="1" thickBot="1">
      <c r="A28" s="136">
        <v>1408</v>
      </c>
      <c r="B28" s="13">
        <v>1</v>
      </c>
      <c r="C28" s="13">
        <v>2</v>
      </c>
      <c r="D28" s="14" t="s">
        <v>120</v>
      </c>
      <c r="E28" s="14" t="s">
        <v>99</v>
      </c>
      <c r="F28" s="137" t="s">
        <v>200</v>
      </c>
      <c r="G28" s="13"/>
      <c r="H28" s="15"/>
      <c r="I28" s="16"/>
      <c r="J28" s="41" t="s">
        <v>265</v>
      </c>
      <c r="K28" s="43">
        <v>85015</v>
      </c>
      <c r="L28" s="45" t="s">
        <v>248</v>
      </c>
      <c r="M28" s="45" t="s">
        <v>249</v>
      </c>
      <c r="N28" s="45" t="s">
        <v>266</v>
      </c>
      <c r="O28" s="70" t="s">
        <v>23</v>
      </c>
      <c r="P28" s="17">
        <v>1</v>
      </c>
      <c r="Q28" s="18">
        <v>12</v>
      </c>
      <c r="R28" s="18" t="s">
        <v>148</v>
      </c>
      <c r="S28" s="126">
        <v>14</v>
      </c>
      <c r="T28" s="126">
        <v>91</v>
      </c>
      <c r="U28" s="71" t="s">
        <v>44</v>
      </c>
      <c r="V28" s="71">
        <v>3</v>
      </c>
      <c r="W28" s="71" t="str">
        <f t="shared" si="15"/>
        <v>SEMINATIVO</v>
      </c>
      <c r="X28" s="71">
        <v>0</v>
      </c>
      <c r="Y28" s="72" t="s">
        <v>184</v>
      </c>
      <c r="Z28" s="73">
        <v>45</v>
      </c>
      <c r="AA28" s="74">
        <v>21.43</v>
      </c>
      <c r="AB28" s="75">
        <v>17.54</v>
      </c>
      <c r="AC28" s="76">
        <v>139</v>
      </c>
      <c r="AD28" s="76">
        <v>91</v>
      </c>
      <c r="AE28" s="77">
        <v>1.078</v>
      </c>
      <c r="AF28" s="74">
        <f t="shared" si="16"/>
        <v>149.842</v>
      </c>
      <c r="AG28" s="78">
        <f t="shared" si="2"/>
        <v>449.52600000000007</v>
      </c>
      <c r="AH28" s="78">
        <f t="shared" si="17"/>
        <v>74.921</v>
      </c>
      <c r="AI28" s="78">
        <f t="shared" si="18"/>
        <v>149.842</v>
      </c>
      <c r="AJ28" s="78">
        <f t="shared" si="19"/>
        <v>69.5</v>
      </c>
      <c r="AK28" s="78">
        <v>0</v>
      </c>
      <c r="AL28" s="79">
        <f t="shared" si="20"/>
        <v>111.47800000000001</v>
      </c>
      <c r="AM28" s="80">
        <f t="shared" si="13"/>
        <v>224.76300000000003</v>
      </c>
      <c r="AN28" s="74">
        <f t="shared" si="21"/>
        <v>4.087416666666667</v>
      </c>
      <c r="AO28" s="78">
        <f t="shared" si="8"/>
        <v>12.262250000000002</v>
      </c>
      <c r="AP28" s="78">
        <f t="shared" si="22"/>
        <v>2.0437083333333335</v>
      </c>
      <c r="AQ28" s="78">
        <f t="shared" si="23"/>
        <v>4.087416666666667</v>
      </c>
      <c r="AR28" s="78">
        <f t="shared" si="24"/>
        <v>45.5</v>
      </c>
      <c r="AS28" s="78">
        <v>0</v>
      </c>
      <c r="AT28" s="79">
        <f t="shared" si="25"/>
        <v>10.308277777777777</v>
      </c>
      <c r="AU28" s="103">
        <f t="shared" si="14"/>
        <v>6.131125000000001</v>
      </c>
      <c r="AV28" s="101" t="s">
        <v>71</v>
      </c>
    </row>
    <row r="29" spans="1:48" s="11" customFormat="1" ht="24.75" customHeight="1" thickBot="1">
      <c r="A29" s="135">
        <v>1409</v>
      </c>
      <c r="B29" s="81">
        <v>1</v>
      </c>
      <c r="C29" s="81">
        <v>1</v>
      </c>
      <c r="D29" s="82" t="s">
        <v>201</v>
      </c>
      <c r="E29" s="82" t="s">
        <v>127</v>
      </c>
      <c r="F29" s="144" t="s">
        <v>22</v>
      </c>
      <c r="G29" s="81" t="s">
        <v>146</v>
      </c>
      <c r="H29" s="83">
        <v>19021</v>
      </c>
      <c r="I29" s="84" t="s">
        <v>202</v>
      </c>
      <c r="J29" s="85" t="s">
        <v>22</v>
      </c>
      <c r="K29" s="86">
        <v>85015</v>
      </c>
      <c r="L29" s="87" t="s">
        <v>248</v>
      </c>
      <c r="M29" s="87" t="s">
        <v>249</v>
      </c>
      <c r="N29" s="87" t="s">
        <v>22</v>
      </c>
      <c r="O29" s="88" t="s">
        <v>23</v>
      </c>
      <c r="P29" s="89">
        <v>0.5</v>
      </c>
      <c r="Q29" s="90">
        <v>12</v>
      </c>
      <c r="R29" s="90" t="s">
        <v>148</v>
      </c>
      <c r="S29" s="125">
        <v>14</v>
      </c>
      <c r="T29" s="125">
        <v>93</v>
      </c>
      <c r="U29" s="91" t="s">
        <v>44</v>
      </c>
      <c r="V29" s="91">
        <v>3</v>
      </c>
      <c r="W29" s="91" t="str">
        <f t="shared" si="15"/>
        <v>SEMINATIVO</v>
      </c>
      <c r="X29" s="91">
        <v>1</v>
      </c>
      <c r="Y29" s="92" t="s">
        <v>110</v>
      </c>
      <c r="Z29" s="93">
        <v>98</v>
      </c>
      <c r="AA29" s="94">
        <v>42.32</v>
      </c>
      <c r="AB29" s="95">
        <v>34.62</v>
      </c>
      <c r="AC29" s="96">
        <v>404</v>
      </c>
      <c r="AD29" s="96">
        <v>639</v>
      </c>
      <c r="AE29" s="97">
        <v>1.078</v>
      </c>
      <c r="AF29" s="94">
        <f t="shared" si="16"/>
        <v>217.756</v>
      </c>
      <c r="AG29" s="98">
        <f t="shared" si="2"/>
        <v>653.268</v>
      </c>
      <c r="AH29" s="98">
        <f t="shared" si="17"/>
        <v>108.878</v>
      </c>
      <c r="AI29" s="98">
        <f t="shared" si="18"/>
        <v>217.756</v>
      </c>
      <c r="AJ29" s="98">
        <f t="shared" si="19"/>
        <v>101</v>
      </c>
      <c r="AK29" s="98">
        <v>0</v>
      </c>
      <c r="AL29" s="99">
        <f t="shared" si="20"/>
        <v>162.004</v>
      </c>
      <c r="AM29" s="100">
        <f t="shared" si="13"/>
        <v>326.634</v>
      </c>
      <c r="AN29" s="94">
        <f t="shared" si="21"/>
        <v>14.350875000000002</v>
      </c>
      <c r="AO29" s="98">
        <f t="shared" si="8"/>
        <v>43.052625000000006</v>
      </c>
      <c r="AP29" s="98">
        <f t="shared" si="22"/>
        <v>7.175437500000001</v>
      </c>
      <c r="AQ29" s="98">
        <f t="shared" si="23"/>
        <v>14.350875000000002</v>
      </c>
      <c r="AR29" s="98">
        <f t="shared" si="24"/>
        <v>159.75</v>
      </c>
      <c r="AS29" s="98">
        <v>0</v>
      </c>
      <c r="AT29" s="99">
        <f t="shared" si="25"/>
        <v>36.19225</v>
      </c>
      <c r="AU29" s="102">
        <f t="shared" si="14"/>
        <v>21.526312500000003</v>
      </c>
      <c r="AV29" s="101" t="s">
        <v>71</v>
      </c>
    </row>
    <row r="30" spans="1:48" s="11" customFormat="1" ht="24.75" customHeight="1" thickBot="1">
      <c r="A30" s="135">
        <v>1409</v>
      </c>
      <c r="B30" s="81">
        <v>1</v>
      </c>
      <c r="C30" s="81">
        <v>2</v>
      </c>
      <c r="D30" s="82" t="s">
        <v>203</v>
      </c>
      <c r="E30" s="82" t="s">
        <v>155</v>
      </c>
      <c r="F30" s="144" t="s">
        <v>22</v>
      </c>
      <c r="G30" s="81" t="s">
        <v>188</v>
      </c>
      <c r="H30" s="83">
        <v>20761</v>
      </c>
      <c r="I30" s="84" t="s">
        <v>204</v>
      </c>
      <c r="J30" s="85" t="s">
        <v>22</v>
      </c>
      <c r="K30" s="86">
        <v>85015</v>
      </c>
      <c r="L30" s="87" t="s">
        <v>248</v>
      </c>
      <c r="M30" s="87" t="s">
        <v>249</v>
      </c>
      <c r="N30" s="87" t="s">
        <v>22</v>
      </c>
      <c r="O30" s="88" t="s">
        <v>23</v>
      </c>
      <c r="P30" s="89">
        <v>0.5</v>
      </c>
      <c r="Q30" s="90">
        <v>12</v>
      </c>
      <c r="R30" s="90" t="s">
        <v>148</v>
      </c>
      <c r="S30" s="125">
        <v>14</v>
      </c>
      <c r="T30" s="125">
        <v>93</v>
      </c>
      <c r="U30" s="91" t="s">
        <v>44</v>
      </c>
      <c r="V30" s="91">
        <v>3</v>
      </c>
      <c r="W30" s="91" t="str">
        <f t="shared" si="15"/>
        <v>SEMINATIVO</v>
      </c>
      <c r="X30" s="91">
        <v>1</v>
      </c>
      <c r="Y30" s="92" t="s">
        <v>110</v>
      </c>
      <c r="Z30" s="93">
        <v>98</v>
      </c>
      <c r="AA30" s="94">
        <v>42.32</v>
      </c>
      <c r="AB30" s="95">
        <v>34.62</v>
      </c>
      <c r="AC30" s="96">
        <v>404</v>
      </c>
      <c r="AD30" s="96">
        <v>639</v>
      </c>
      <c r="AE30" s="97">
        <v>1.078</v>
      </c>
      <c r="AF30" s="94">
        <f t="shared" si="16"/>
        <v>217.756</v>
      </c>
      <c r="AG30" s="98">
        <f t="shared" si="2"/>
        <v>653.268</v>
      </c>
      <c r="AH30" s="98">
        <f t="shared" si="17"/>
        <v>108.878</v>
      </c>
      <c r="AI30" s="98">
        <f t="shared" si="18"/>
        <v>217.756</v>
      </c>
      <c r="AJ30" s="98">
        <f t="shared" si="19"/>
        <v>101</v>
      </c>
      <c r="AK30" s="98">
        <v>0</v>
      </c>
      <c r="AL30" s="99">
        <f t="shared" si="20"/>
        <v>162.004</v>
      </c>
      <c r="AM30" s="100">
        <f t="shared" si="13"/>
        <v>326.634</v>
      </c>
      <c r="AN30" s="94">
        <f t="shared" si="21"/>
        <v>14.350875000000002</v>
      </c>
      <c r="AO30" s="98">
        <f t="shared" si="8"/>
        <v>43.052625000000006</v>
      </c>
      <c r="AP30" s="98">
        <f t="shared" si="22"/>
        <v>7.175437500000001</v>
      </c>
      <c r="AQ30" s="98">
        <f t="shared" si="23"/>
        <v>14.350875000000002</v>
      </c>
      <c r="AR30" s="98">
        <f t="shared" si="24"/>
        <v>159.75</v>
      </c>
      <c r="AS30" s="98">
        <v>0</v>
      </c>
      <c r="AT30" s="99">
        <f t="shared" si="25"/>
        <v>36.19225</v>
      </c>
      <c r="AU30" s="102">
        <f t="shared" si="14"/>
        <v>21.526312500000003</v>
      </c>
      <c r="AV30" s="101" t="s">
        <v>71</v>
      </c>
    </row>
    <row r="31" spans="1:48" s="11" customFormat="1" ht="24.75" customHeight="1" thickBot="1">
      <c r="A31" s="136">
        <v>1410</v>
      </c>
      <c r="B31" s="13">
        <v>1</v>
      </c>
      <c r="C31" s="13">
        <v>1</v>
      </c>
      <c r="D31" s="14" t="s">
        <v>205</v>
      </c>
      <c r="E31" s="14" t="s">
        <v>69</v>
      </c>
      <c r="F31" s="137" t="s">
        <v>22</v>
      </c>
      <c r="G31" s="13" t="s">
        <v>146</v>
      </c>
      <c r="H31" s="15">
        <v>14418</v>
      </c>
      <c r="I31" s="16" t="s">
        <v>206</v>
      </c>
      <c r="J31" s="41" t="s">
        <v>22</v>
      </c>
      <c r="K31" s="43">
        <v>85015</v>
      </c>
      <c r="L31" s="45" t="s">
        <v>248</v>
      </c>
      <c r="M31" s="45" t="s">
        <v>249</v>
      </c>
      <c r="N31" s="45" t="s">
        <v>22</v>
      </c>
      <c r="O31" s="70" t="s">
        <v>23</v>
      </c>
      <c r="P31" s="17">
        <v>1</v>
      </c>
      <c r="Q31" s="18">
        <v>12</v>
      </c>
      <c r="R31" s="18" t="s">
        <v>148</v>
      </c>
      <c r="S31" s="126">
        <v>14</v>
      </c>
      <c r="T31" s="126">
        <v>135</v>
      </c>
      <c r="U31" s="71" t="s">
        <v>44</v>
      </c>
      <c r="V31" s="71">
        <v>2</v>
      </c>
      <c r="W31" s="71" t="str">
        <f t="shared" si="15"/>
        <v>SEMINATIVO</v>
      </c>
      <c r="X31" s="71">
        <v>0</v>
      </c>
      <c r="Y31" s="72" t="s">
        <v>132</v>
      </c>
      <c r="Z31" s="73">
        <v>20</v>
      </c>
      <c r="AA31" s="74">
        <v>9.31</v>
      </c>
      <c r="AB31" s="75">
        <v>5.47</v>
      </c>
      <c r="AC31" s="76">
        <v>105</v>
      </c>
      <c r="AD31" s="76">
        <v>48</v>
      </c>
      <c r="AE31" s="77">
        <v>1.078</v>
      </c>
      <c r="AF31" s="74">
        <f aca="true" t="shared" si="26" ref="AF31:AF48">AC31*AE31*P31</f>
        <v>113.19000000000001</v>
      </c>
      <c r="AG31" s="78">
        <f t="shared" si="2"/>
        <v>339.57000000000005</v>
      </c>
      <c r="AH31" s="78">
        <f aca="true" t="shared" si="27" ref="AH31:AH48">AF31*0.5</f>
        <v>56.595000000000006</v>
      </c>
      <c r="AI31" s="78">
        <f aca="true" t="shared" si="28" ref="AI31:AI48">AF31</f>
        <v>113.19000000000001</v>
      </c>
      <c r="AJ31" s="78">
        <f aca="true" t="shared" si="29" ref="AJ31:AJ48">AC31*0.5*P31</f>
        <v>52.5</v>
      </c>
      <c r="AK31" s="78">
        <v>0</v>
      </c>
      <c r="AL31" s="79">
        <f aca="true" t="shared" si="30" ref="AL31:AL48">(AG31+AI31+AJ31)*2/12</f>
        <v>84.21000000000001</v>
      </c>
      <c r="AM31" s="80">
        <f t="shared" si="13"/>
        <v>169.78500000000003</v>
      </c>
      <c r="AN31" s="74">
        <f aca="true" t="shared" si="31" ref="AN31:AN48">AD31*AE31*P31*6/12/12</f>
        <v>2.156</v>
      </c>
      <c r="AO31" s="78">
        <f t="shared" si="8"/>
        <v>6.468</v>
      </c>
      <c r="AP31" s="78">
        <f aca="true" t="shared" si="32" ref="AP31:AP48">AN31*0.5</f>
        <v>1.078</v>
      </c>
      <c r="AQ31" s="78">
        <f aca="true" t="shared" si="33" ref="AQ31:AQ48">AN31</f>
        <v>2.156</v>
      </c>
      <c r="AR31" s="78">
        <f aca="true" t="shared" si="34" ref="AR31:AR48">AD31*0.5*P31</f>
        <v>24</v>
      </c>
      <c r="AS31" s="78">
        <v>0</v>
      </c>
      <c r="AT31" s="79">
        <f aca="true" t="shared" si="35" ref="AT31:AT48">(AO31+AQ31+AR31)*2/12</f>
        <v>5.437333333333334</v>
      </c>
      <c r="AU31" s="103">
        <f t="shared" si="14"/>
        <v>3.234</v>
      </c>
      <c r="AV31" s="101" t="s">
        <v>71</v>
      </c>
    </row>
    <row r="32" spans="1:48" s="11" customFormat="1" ht="24.75" customHeight="1" thickBot="1">
      <c r="A32" s="135">
        <v>1411</v>
      </c>
      <c r="B32" s="81">
        <v>1</v>
      </c>
      <c r="C32" s="81">
        <v>1</v>
      </c>
      <c r="D32" s="82" t="s">
        <v>207</v>
      </c>
      <c r="E32" s="82" t="s">
        <v>98</v>
      </c>
      <c r="F32" s="144" t="s">
        <v>22</v>
      </c>
      <c r="G32" s="81" t="s">
        <v>146</v>
      </c>
      <c r="H32" s="83">
        <v>24109</v>
      </c>
      <c r="I32" s="84" t="s">
        <v>208</v>
      </c>
      <c r="J32" s="85" t="s">
        <v>267</v>
      </c>
      <c r="K32" s="86">
        <v>85015</v>
      </c>
      <c r="L32" s="87" t="s">
        <v>248</v>
      </c>
      <c r="M32" s="87" t="s">
        <v>249</v>
      </c>
      <c r="N32" s="87" t="s">
        <v>22</v>
      </c>
      <c r="O32" s="88" t="s">
        <v>23</v>
      </c>
      <c r="P32" s="89">
        <v>1</v>
      </c>
      <c r="Q32" s="90">
        <v>12</v>
      </c>
      <c r="R32" s="90" t="s">
        <v>148</v>
      </c>
      <c r="S32" s="125">
        <v>14</v>
      </c>
      <c r="T32" s="125">
        <v>95</v>
      </c>
      <c r="U32" s="91" t="s">
        <v>44</v>
      </c>
      <c r="V32" s="91">
        <v>2</v>
      </c>
      <c r="W32" s="91" t="str">
        <f t="shared" si="15"/>
        <v>SEMINATIVO</v>
      </c>
      <c r="X32" s="91">
        <v>1</v>
      </c>
      <c r="Y32" s="92" t="s">
        <v>45</v>
      </c>
      <c r="Z32" s="93">
        <v>20</v>
      </c>
      <c r="AA32" s="94">
        <v>50.57</v>
      </c>
      <c r="AB32" s="95">
        <v>29.75</v>
      </c>
      <c r="AC32" s="96">
        <v>868</v>
      </c>
      <c r="AD32" s="96">
        <v>591</v>
      </c>
      <c r="AE32" s="97">
        <v>1.078</v>
      </c>
      <c r="AF32" s="94">
        <f t="shared" si="26"/>
        <v>935.7040000000001</v>
      </c>
      <c r="AG32" s="98">
        <f t="shared" si="2"/>
        <v>2807.112</v>
      </c>
      <c r="AH32" s="98">
        <f t="shared" si="27"/>
        <v>467.85200000000003</v>
      </c>
      <c r="AI32" s="98">
        <f t="shared" si="28"/>
        <v>935.7040000000001</v>
      </c>
      <c r="AJ32" s="98">
        <f t="shared" si="29"/>
        <v>434</v>
      </c>
      <c r="AK32" s="98">
        <v>0</v>
      </c>
      <c r="AL32" s="99">
        <f t="shared" si="30"/>
        <v>696.1360000000001</v>
      </c>
      <c r="AM32" s="100">
        <f t="shared" si="13"/>
        <v>1403.556</v>
      </c>
      <c r="AN32" s="94">
        <f t="shared" si="31"/>
        <v>26.54575</v>
      </c>
      <c r="AO32" s="98">
        <f t="shared" si="8"/>
        <v>79.63725000000001</v>
      </c>
      <c r="AP32" s="98">
        <f t="shared" si="32"/>
        <v>13.272875</v>
      </c>
      <c r="AQ32" s="98">
        <f t="shared" si="33"/>
        <v>26.54575</v>
      </c>
      <c r="AR32" s="98">
        <f t="shared" si="34"/>
        <v>295.5</v>
      </c>
      <c r="AS32" s="98">
        <v>0</v>
      </c>
      <c r="AT32" s="99">
        <f t="shared" si="35"/>
        <v>66.94716666666666</v>
      </c>
      <c r="AU32" s="102">
        <f t="shared" si="14"/>
        <v>39.818625000000004</v>
      </c>
      <c r="AV32" s="101" t="s">
        <v>71</v>
      </c>
    </row>
    <row r="33" spans="1:48" s="11" customFormat="1" ht="24.75" customHeight="1" thickBot="1">
      <c r="A33" s="138" t="s">
        <v>209</v>
      </c>
      <c r="B33" s="13">
        <v>1</v>
      </c>
      <c r="C33" s="13">
        <v>1</v>
      </c>
      <c r="D33" s="14" t="s">
        <v>210</v>
      </c>
      <c r="E33" s="14" t="s">
        <v>114</v>
      </c>
      <c r="F33" s="137" t="s">
        <v>22</v>
      </c>
      <c r="G33" s="13" t="s">
        <v>146</v>
      </c>
      <c r="H33" s="15">
        <v>18741</v>
      </c>
      <c r="I33" s="16" t="s">
        <v>211</v>
      </c>
      <c r="J33" s="41" t="s">
        <v>268</v>
      </c>
      <c r="K33" s="43">
        <v>85015</v>
      </c>
      <c r="L33" s="45" t="s">
        <v>248</v>
      </c>
      <c r="M33" s="45" t="s">
        <v>249</v>
      </c>
      <c r="N33" s="45" t="s">
        <v>269</v>
      </c>
      <c r="O33" s="70" t="s">
        <v>23</v>
      </c>
      <c r="P33" s="17">
        <v>1</v>
      </c>
      <c r="Q33" s="18">
        <v>12</v>
      </c>
      <c r="R33" s="18" t="s">
        <v>148</v>
      </c>
      <c r="S33" s="126">
        <v>6</v>
      </c>
      <c r="T33" s="126">
        <v>188</v>
      </c>
      <c r="U33" s="71" t="s">
        <v>143</v>
      </c>
      <c r="V33" s="71">
        <v>1</v>
      </c>
      <c r="W33" s="71" t="str">
        <f t="shared" si="15"/>
        <v>PASCOLO</v>
      </c>
      <c r="X33" s="71">
        <v>1</v>
      </c>
      <c r="Y33" s="72" t="s">
        <v>121</v>
      </c>
      <c r="Z33" s="73">
        <v>70</v>
      </c>
      <c r="AA33" s="74">
        <v>15.05</v>
      </c>
      <c r="AB33" s="75">
        <v>9.78</v>
      </c>
      <c r="AC33" s="76">
        <v>530</v>
      </c>
      <c r="AD33" s="76">
        <v>278</v>
      </c>
      <c r="AE33" s="77">
        <v>0.363</v>
      </c>
      <c r="AF33" s="74">
        <f t="shared" si="26"/>
        <v>192.39</v>
      </c>
      <c r="AG33" s="78">
        <f t="shared" si="2"/>
        <v>577.17</v>
      </c>
      <c r="AH33" s="78">
        <f t="shared" si="27"/>
        <v>96.195</v>
      </c>
      <c r="AI33" s="78">
        <f t="shared" si="28"/>
        <v>192.39</v>
      </c>
      <c r="AJ33" s="78">
        <f t="shared" si="29"/>
        <v>265</v>
      </c>
      <c r="AK33" s="78">
        <v>0</v>
      </c>
      <c r="AL33" s="79">
        <f t="shared" si="30"/>
        <v>172.42666666666665</v>
      </c>
      <c r="AM33" s="80">
        <f t="shared" si="13"/>
        <v>288.585</v>
      </c>
      <c r="AN33" s="74">
        <f t="shared" si="31"/>
        <v>4.20475</v>
      </c>
      <c r="AO33" s="78">
        <f t="shared" si="8"/>
        <v>12.614249999999998</v>
      </c>
      <c r="AP33" s="78">
        <f t="shared" si="32"/>
        <v>2.102375</v>
      </c>
      <c r="AQ33" s="78">
        <f t="shared" si="33"/>
        <v>4.20475</v>
      </c>
      <c r="AR33" s="78">
        <f t="shared" si="34"/>
        <v>139</v>
      </c>
      <c r="AS33" s="78">
        <v>0</v>
      </c>
      <c r="AT33" s="79">
        <f t="shared" si="35"/>
        <v>25.96983333333333</v>
      </c>
      <c r="AU33" s="103">
        <f t="shared" si="14"/>
        <v>6.307124999999999</v>
      </c>
      <c r="AV33" s="101" t="s">
        <v>71</v>
      </c>
    </row>
    <row r="34" spans="1:48" s="11" customFormat="1" ht="24.75" customHeight="1" thickBot="1">
      <c r="A34" s="139" t="s">
        <v>213</v>
      </c>
      <c r="B34" s="81">
        <v>1</v>
      </c>
      <c r="C34" s="81">
        <v>1</v>
      </c>
      <c r="D34" s="82" t="s">
        <v>210</v>
      </c>
      <c r="E34" s="82" t="s">
        <v>114</v>
      </c>
      <c r="F34" s="144" t="s">
        <v>22</v>
      </c>
      <c r="G34" s="81" t="s">
        <v>146</v>
      </c>
      <c r="H34" s="83">
        <v>18741</v>
      </c>
      <c r="I34" s="84" t="s">
        <v>211</v>
      </c>
      <c r="J34" s="85" t="s">
        <v>268</v>
      </c>
      <c r="K34" s="86">
        <v>85015</v>
      </c>
      <c r="L34" s="87" t="s">
        <v>248</v>
      </c>
      <c r="M34" s="87" t="s">
        <v>249</v>
      </c>
      <c r="N34" s="87" t="s">
        <v>269</v>
      </c>
      <c r="O34" s="88" t="s">
        <v>126</v>
      </c>
      <c r="P34" s="89">
        <v>0.5</v>
      </c>
      <c r="Q34" s="90">
        <v>12</v>
      </c>
      <c r="R34" s="90" t="s">
        <v>148</v>
      </c>
      <c r="S34" s="125">
        <v>6</v>
      </c>
      <c r="T34" s="125">
        <v>64</v>
      </c>
      <c r="U34" s="91" t="s">
        <v>44</v>
      </c>
      <c r="V34" s="91">
        <v>4</v>
      </c>
      <c r="W34" s="91" t="str">
        <f t="shared" si="15"/>
        <v>SEMINATIVO</v>
      </c>
      <c r="X34" s="91">
        <v>0</v>
      </c>
      <c r="Y34" s="92" t="s">
        <v>125</v>
      </c>
      <c r="Z34" s="93">
        <v>60</v>
      </c>
      <c r="AA34" s="94">
        <v>14.39</v>
      </c>
      <c r="AB34" s="95">
        <v>16.44</v>
      </c>
      <c r="AC34" s="96">
        <v>273</v>
      </c>
      <c r="AD34" s="96">
        <v>179</v>
      </c>
      <c r="AE34" s="97">
        <v>1.078</v>
      </c>
      <c r="AF34" s="94">
        <f t="shared" si="26"/>
        <v>147.14700000000002</v>
      </c>
      <c r="AG34" s="98">
        <f t="shared" si="2"/>
        <v>441.44100000000003</v>
      </c>
      <c r="AH34" s="98">
        <f t="shared" si="27"/>
        <v>73.57350000000001</v>
      </c>
      <c r="AI34" s="98">
        <f t="shared" si="28"/>
        <v>147.14700000000002</v>
      </c>
      <c r="AJ34" s="98">
        <f t="shared" si="29"/>
        <v>68.25</v>
      </c>
      <c r="AK34" s="98">
        <v>0</v>
      </c>
      <c r="AL34" s="99">
        <f t="shared" si="30"/>
        <v>109.47300000000001</v>
      </c>
      <c r="AM34" s="100">
        <f t="shared" si="13"/>
        <v>220.72050000000002</v>
      </c>
      <c r="AN34" s="94">
        <f t="shared" si="31"/>
        <v>4.020041666666667</v>
      </c>
      <c r="AO34" s="98">
        <f t="shared" si="8"/>
        <v>12.060125</v>
      </c>
      <c r="AP34" s="98">
        <f t="shared" si="32"/>
        <v>2.0100208333333334</v>
      </c>
      <c r="AQ34" s="98">
        <f t="shared" si="33"/>
        <v>4.020041666666667</v>
      </c>
      <c r="AR34" s="98">
        <f t="shared" si="34"/>
        <v>44.75</v>
      </c>
      <c r="AS34" s="98">
        <v>0</v>
      </c>
      <c r="AT34" s="99">
        <f t="shared" si="35"/>
        <v>10.138361111111111</v>
      </c>
      <c r="AU34" s="102">
        <f t="shared" si="14"/>
        <v>6.0300625</v>
      </c>
      <c r="AV34" s="101" t="s">
        <v>71</v>
      </c>
    </row>
    <row r="35" spans="1:48" s="11" customFormat="1" ht="24.75" customHeight="1" thickBot="1">
      <c r="A35" s="169" t="s">
        <v>213</v>
      </c>
      <c r="B35" s="147">
        <v>1</v>
      </c>
      <c r="C35" s="147">
        <v>2</v>
      </c>
      <c r="D35" s="148" t="s">
        <v>214</v>
      </c>
      <c r="E35" s="148"/>
      <c r="F35" s="149" t="s">
        <v>22</v>
      </c>
      <c r="G35" s="147"/>
      <c r="H35" s="150"/>
      <c r="I35" s="170" t="s">
        <v>215</v>
      </c>
      <c r="J35" s="152" t="s">
        <v>22</v>
      </c>
      <c r="K35" s="153">
        <v>85015</v>
      </c>
      <c r="L35" s="154" t="s">
        <v>248</v>
      </c>
      <c r="M35" s="154" t="s">
        <v>249</v>
      </c>
      <c r="N35" s="154" t="s">
        <v>22</v>
      </c>
      <c r="O35" s="155" t="s">
        <v>216</v>
      </c>
      <c r="P35" s="156">
        <v>0</v>
      </c>
      <c r="Q35" s="157">
        <v>12</v>
      </c>
      <c r="R35" s="157" t="s">
        <v>148</v>
      </c>
      <c r="S35" s="158">
        <v>6</v>
      </c>
      <c r="T35" s="158">
        <v>64</v>
      </c>
      <c r="U35" s="159" t="s">
        <v>44</v>
      </c>
      <c r="V35" s="159">
        <v>4</v>
      </c>
      <c r="W35" s="159" t="s">
        <v>44</v>
      </c>
      <c r="X35" s="159">
        <v>0</v>
      </c>
      <c r="Y35" s="160" t="s">
        <v>125</v>
      </c>
      <c r="Z35" s="171">
        <v>60</v>
      </c>
      <c r="AA35" s="161">
        <v>14.39</v>
      </c>
      <c r="AB35" s="162">
        <v>16.44</v>
      </c>
      <c r="AC35" s="163">
        <v>273</v>
      </c>
      <c r="AD35" s="163">
        <v>179</v>
      </c>
      <c r="AE35" s="164">
        <v>1.078</v>
      </c>
      <c r="AF35" s="161">
        <f t="shared" si="26"/>
        <v>0</v>
      </c>
      <c r="AG35" s="165">
        <f t="shared" si="2"/>
        <v>0</v>
      </c>
      <c r="AH35" s="165">
        <f t="shared" si="27"/>
        <v>0</v>
      </c>
      <c r="AI35" s="165">
        <f t="shared" si="28"/>
        <v>0</v>
      </c>
      <c r="AJ35" s="165">
        <f t="shared" si="29"/>
        <v>0</v>
      </c>
      <c r="AK35" s="165">
        <v>0</v>
      </c>
      <c r="AL35" s="166">
        <f t="shared" si="30"/>
        <v>0</v>
      </c>
      <c r="AM35" s="167">
        <f t="shared" si="13"/>
        <v>0</v>
      </c>
      <c r="AN35" s="161">
        <f t="shared" si="31"/>
        <v>0</v>
      </c>
      <c r="AO35" s="165">
        <f t="shared" si="8"/>
        <v>0</v>
      </c>
      <c r="AP35" s="165">
        <f t="shared" si="32"/>
        <v>0</v>
      </c>
      <c r="AQ35" s="165">
        <f t="shared" si="33"/>
        <v>0</v>
      </c>
      <c r="AR35" s="165">
        <f t="shared" si="34"/>
        <v>0</v>
      </c>
      <c r="AS35" s="165">
        <v>0</v>
      </c>
      <c r="AT35" s="166">
        <f t="shared" si="35"/>
        <v>0</v>
      </c>
      <c r="AU35" s="168">
        <f t="shared" si="14"/>
        <v>0</v>
      </c>
      <c r="AV35" s="101" t="s">
        <v>71</v>
      </c>
    </row>
    <row r="36" spans="1:48" s="11" customFormat="1" ht="24.75" customHeight="1" thickBot="1">
      <c r="A36" s="139" t="s">
        <v>213</v>
      </c>
      <c r="B36" s="81">
        <v>1</v>
      </c>
      <c r="C36" s="81">
        <v>3</v>
      </c>
      <c r="D36" s="82" t="s">
        <v>152</v>
      </c>
      <c r="E36" s="82" t="s">
        <v>106</v>
      </c>
      <c r="F36" s="144" t="s">
        <v>22</v>
      </c>
      <c r="G36" s="81" t="s">
        <v>146</v>
      </c>
      <c r="H36" s="83">
        <v>20180</v>
      </c>
      <c r="I36" s="84" t="s">
        <v>217</v>
      </c>
      <c r="J36" s="85" t="s">
        <v>268</v>
      </c>
      <c r="K36" s="86">
        <v>85015</v>
      </c>
      <c r="L36" s="87" t="s">
        <v>248</v>
      </c>
      <c r="M36" s="87" t="s">
        <v>249</v>
      </c>
      <c r="N36" s="87" t="s">
        <v>269</v>
      </c>
      <c r="O36" s="88" t="s">
        <v>126</v>
      </c>
      <c r="P36" s="89">
        <v>0.5</v>
      </c>
      <c r="Q36" s="90">
        <v>12</v>
      </c>
      <c r="R36" s="90" t="s">
        <v>148</v>
      </c>
      <c r="S36" s="125">
        <v>6</v>
      </c>
      <c r="T36" s="125">
        <v>64</v>
      </c>
      <c r="U36" s="91" t="s">
        <v>44</v>
      </c>
      <c r="V36" s="91">
        <v>4</v>
      </c>
      <c r="W36" s="91" t="str">
        <f>(U36)</f>
        <v>SEMINATIVO</v>
      </c>
      <c r="X36" s="91">
        <v>0</v>
      </c>
      <c r="Y36" s="92" t="s">
        <v>125</v>
      </c>
      <c r="Z36" s="93">
        <v>60</v>
      </c>
      <c r="AA36" s="94">
        <v>14.39</v>
      </c>
      <c r="AB36" s="95">
        <v>16.44</v>
      </c>
      <c r="AC36" s="96">
        <v>273</v>
      </c>
      <c r="AD36" s="96">
        <v>179</v>
      </c>
      <c r="AE36" s="97">
        <v>1.078</v>
      </c>
      <c r="AF36" s="94">
        <f t="shared" si="26"/>
        <v>147.14700000000002</v>
      </c>
      <c r="AG36" s="98">
        <f t="shared" si="2"/>
        <v>441.44100000000003</v>
      </c>
      <c r="AH36" s="98">
        <f t="shared" si="27"/>
        <v>73.57350000000001</v>
      </c>
      <c r="AI36" s="98">
        <f t="shared" si="28"/>
        <v>147.14700000000002</v>
      </c>
      <c r="AJ36" s="98">
        <f t="shared" si="29"/>
        <v>68.25</v>
      </c>
      <c r="AK36" s="98">
        <v>0</v>
      </c>
      <c r="AL36" s="99">
        <f t="shared" si="30"/>
        <v>109.47300000000001</v>
      </c>
      <c r="AM36" s="100">
        <f t="shared" si="13"/>
        <v>220.72050000000002</v>
      </c>
      <c r="AN36" s="94">
        <f t="shared" si="31"/>
        <v>4.020041666666667</v>
      </c>
      <c r="AO36" s="98">
        <f t="shared" si="8"/>
        <v>12.060125</v>
      </c>
      <c r="AP36" s="98">
        <f t="shared" si="32"/>
        <v>2.0100208333333334</v>
      </c>
      <c r="AQ36" s="98">
        <f t="shared" si="33"/>
        <v>4.020041666666667</v>
      </c>
      <c r="AR36" s="98">
        <f t="shared" si="34"/>
        <v>44.75</v>
      </c>
      <c r="AS36" s="98">
        <v>0</v>
      </c>
      <c r="AT36" s="99">
        <f t="shared" si="35"/>
        <v>10.138361111111111</v>
      </c>
      <c r="AU36" s="102">
        <f t="shared" si="14"/>
        <v>6.0300625</v>
      </c>
      <c r="AV36" s="101" t="s">
        <v>71</v>
      </c>
    </row>
    <row r="37" spans="1:48" s="11" customFormat="1" ht="24.75" customHeight="1" thickBot="1">
      <c r="A37" s="138" t="s">
        <v>218</v>
      </c>
      <c r="B37" s="13">
        <v>1</v>
      </c>
      <c r="C37" s="13">
        <v>1</v>
      </c>
      <c r="D37" s="14" t="s">
        <v>207</v>
      </c>
      <c r="E37" s="14" t="s">
        <v>99</v>
      </c>
      <c r="F37" s="137" t="s">
        <v>22</v>
      </c>
      <c r="G37" s="13" t="s">
        <v>146</v>
      </c>
      <c r="H37" s="15">
        <v>11404</v>
      </c>
      <c r="I37" s="16" t="s">
        <v>219</v>
      </c>
      <c r="J37" s="41" t="s">
        <v>270</v>
      </c>
      <c r="K37" s="43">
        <v>85015</v>
      </c>
      <c r="L37" s="45" t="s">
        <v>248</v>
      </c>
      <c r="M37" s="45" t="s">
        <v>249</v>
      </c>
      <c r="N37" s="45" t="s">
        <v>271</v>
      </c>
      <c r="O37" s="70" t="s">
        <v>23</v>
      </c>
      <c r="P37" s="17">
        <v>1</v>
      </c>
      <c r="Q37" s="18">
        <v>12</v>
      </c>
      <c r="R37" s="18" t="s">
        <v>148</v>
      </c>
      <c r="S37" s="126">
        <v>6</v>
      </c>
      <c r="T37" s="126">
        <v>220</v>
      </c>
      <c r="U37" s="71" t="s">
        <v>44</v>
      </c>
      <c r="V37" s="71">
        <v>4</v>
      </c>
      <c r="W37" s="71" t="str">
        <f>(U37)</f>
        <v>SEMINATIVO</v>
      </c>
      <c r="X37" s="71">
        <v>0</v>
      </c>
      <c r="Y37" s="72" t="s">
        <v>189</v>
      </c>
      <c r="Z37" s="72" t="s">
        <v>76</v>
      </c>
      <c r="AA37" s="74">
        <v>14.82</v>
      </c>
      <c r="AB37" s="75">
        <v>16.94</v>
      </c>
      <c r="AC37" s="76">
        <v>272</v>
      </c>
      <c r="AD37" s="76">
        <v>181</v>
      </c>
      <c r="AE37" s="77">
        <v>1.078</v>
      </c>
      <c r="AF37" s="74">
        <f t="shared" si="26"/>
        <v>293.216</v>
      </c>
      <c r="AG37" s="78">
        <f t="shared" si="2"/>
        <v>879.648</v>
      </c>
      <c r="AH37" s="78">
        <f t="shared" si="27"/>
        <v>146.608</v>
      </c>
      <c r="AI37" s="78">
        <f t="shared" si="28"/>
        <v>293.216</v>
      </c>
      <c r="AJ37" s="78">
        <f t="shared" si="29"/>
        <v>136</v>
      </c>
      <c r="AK37" s="78">
        <v>0</v>
      </c>
      <c r="AL37" s="79">
        <f t="shared" si="30"/>
        <v>218.144</v>
      </c>
      <c r="AM37" s="80">
        <f t="shared" si="13"/>
        <v>439.824</v>
      </c>
      <c r="AN37" s="74">
        <f t="shared" si="31"/>
        <v>8.129916666666668</v>
      </c>
      <c r="AO37" s="78">
        <f t="shared" si="8"/>
        <v>24.389750000000006</v>
      </c>
      <c r="AP37" s="78">
        <f t="shared" si="32"/>
        <v>4.064958333333334</v>
      </c>
      <c r="AQ37" s="78">
        <f t="shared" si="33"/>
        <v>8.129916666666668</v>
      </c>
      <c r="AR37" s="78">
        <f t="shared" si="34"/>
        <v>90.5</v>
      </c>
      <c r="AS37" s="78">
        <v>0</v>
      </c>
      <c r="AT37" s="79">
        <f t="shared" si="35"/>
        <v>20.50327777777778</v>
      </c>
      <c r="AU37" s="103">
        <f t="shared" si="14"/>
        <v>12.194875000000003</v>
      </c>
      <c r="AV37" s="101" t="s">
        <v>71</v>
      </c>
    </row>
    <row r="38" spans="1:48" s="11" customFormat="1" ht="24.75" customHeight="1" thickBot="1">
      <c r="A38" s="139" t="s">
        <v>220</v>
      </c>
      <c r="B38" s="81">
        <v>1</v>
      </c>
      <c r="C38" s="81">
        <v>1</v>
      </c>
      <c r="D38" s="82" t="s">
        <v>207</v>
      </c>
      <c r="E38" s="82" t="s">
        <v>99</v>
      </c>
      <c r="F38" s="144" t="s">
        <v>22</v>
      </c>
      <c r="G38" s="81" t="s">
        <v>146</v>
      </c>
      <c r="H38" s="83">
        <v>11404</v>
      </c>
      <c r="I38" s="84" t="s">
        <v>219</v>
      </c>
      <c r="J38" s="85" t="s">
        <v>270</v>
      </c>
      <c r="K38" s="86">
        <v>85015</v>
      </c>
      <c r="L38" s="87" t="s">
        <v>248</v>
      </c>
      <c r="M38" s="87" t="s">
        <v>249</v>
      </c>
      <c r="N38" s="87" t="s">
        <v>271</v>
      </c>
      <c r="O38" s="88" t="s">
        <v>23</v>
      </c>
      <c r="P38" s="89">
        <v>1</v>
      </c>
      <c r="Q38" s="90">
        <v>12</v>
      </c>
      <c r="R38" s="90" t="s">
        <v>148</v>
      </c>
      <c r="S38" s="125">
        <v>6</v>
      </c>
      <c r="T38" s="125">
        <v>221</v>
      </c>
      <c r="U38" s="91" t="s">
        <v>44</v>
      </c>
      <c r="V38" s="91">
        <v>4</v>
      </c>
      <c r="W38" s="91" t="str">
        <f>(U38)</f>
        <v>SEMINATIVO</v>
      </c>
      <c r="X38" s="91">
        <v>0</v>
      </c>
      <c r="Y38" s="92" t="s">
        <v>175</v>
      </c>
      <c r="Z38" s="92" t="s">
        <v>123</v>
      </c>
      <c r="AA38" s="94">
        <v>15.22</v>
      </c>
      <c r="AB38" s="95">
        <v>17.4</v>
      </c>
      <c r="AC38" s="96">
        <v>255</v>
      </c>
      <c r="AD38" s="96">
        <v>170</v>
      </c>
      <c r="AE38" s="97">
        <v>1.078</v>
      </c>
      <c r="AF38" s="94">
        <f t="shared" si="26"/>
        <v>274.89000000000004</v>
      </c>
      <c r="AG38" s="98">
        <f t="shared" si="2"/>
        <v>824.6700000000001</v>
      </c>
      <c r="AH38" s="98">
        <f t="shared" si="27"/>
        <v>137.44500000000002</v>
      </c>
      <c r="AI38" s="98">
        <f t="shared" si="28"/>
        <v>274.89000000000004</v>
      </c>
      <c r="AJ38" s="98">
        <f t="shared" si="29"/>
        <v>127.5</v>
      </c>
      <c r="AK38" s="98">
        <v>0</v>
      </c>
      <c r="AL38" s="99">
        <f t="shared" si="30"/>
        <v>204.51000000000002</v>
      </c>
      <c r="AM38" s="100">
        <f t="shared" si="13"/>
        <v>412.33500000000004</v>
      </c>
      <c r="AN38" s="94">
        <f t="shared" si="31"/>
        <v>7.635833333333334</v>
      </c>
      <c r="AO38" s="98">
        <f t="shared" si="8"/>
        <v>22.907500000000002</v>
      </c>
      <c r="AP38" s="98">
        <f t="shared" si="32"/>
        <v>3.817916666666667</v>
      </c>
      <c r="AQ38" s="98">
        <f t="shared" si="33"/>
        <v>7.635833333333334</v>
      </c>
      <c r="AR38" s="98">
        <f t="shared" si="34"/>
        <v>85</v>
      </c>
      <c r="AS38" s="98">
        <v>0</v>
      </c>
      <c r="AT38" s="99">
        <f t="shared" si="35"/>
        <v>19.25722222222222</v>
      </c>
      <c r="AU38" s="102">
        <f t="shared" si="14"/>
        <v>11.453750000000001</v>
      </c>
      <c r="AV38" s="101" t="s">
        <v>71</v>
      </c>
    </row>
    <row r="39" spans="1:48" s="11" customFormat="1" ht="24.75" customHeight="1" thickBot="1">
      <c r="A39" s="138" t="s">
        <v>221</v>
      </c>
      <c r="B39" s="13">
        <v>1</v>
      </c>
      <c r="C39" s="13">
        <v>1</v>
      </c>
      <c r="D39" s="14" t="s">
        <v>164</v>
      </c>
      <c r="E39" s="14" t="s">
        <v>100</v>
      </c>
      <c r="F39" s="137" t="s">
        <v>22</v>
      </c>
      <c r="G39" s="13" t="s">
        <v>146</v>
      </c>
      <c r="H39" s="15">
        <v>18449</v>
      </c>
      <c r="I39" s="16" t="s">
        <v>222</v>
      </c>
      <c r="J39" s="41" t="s">
        <v>272</v>
      </c>
      <c r="K39" s="43">
        <v>85015</v>
      </c>
      <c r="L39" s="45" t="s">
        <v>248</v>
      </c>
      <c r="M39" s="45" t="s">
        <v>249</v>
      </c>
      <c r="N39" s="45" t="s">
        <v>273</v>
      </c>
      <c r="O39" s="70" t="s">
        <v>23</v>
      </c>
      <c r="P39" s="17">
        <v>0.5833333333333334</v>
      </c>
      <c r="Q39" s="18">
        <v>12</v>
      </c>
      <c r="R39" s="18" t="s">
        <v>148</v>
      </c>
      <c r="S39" s="126">
        <v>6</v>
      </c>
      <c r="T39" s="126">
        <v>62</v>
      </c>
      <c r="U39" s="71" t="s">
        <v>44</v>
      </c>
      <c r="V39" s="71">
        <v>4</v>
      </c>
      <c r="W39" s="71" t="str">
        <f>(U39)</f>
        <v>SEMINATIVO</v>
      </c>
      <c r="X39" s="71">
        <v>2</v>
      </c>
      <c r="Y39" s="72" t="s">
        <v>142</v>
      </c>
      <c r="Z39" s="73">
        <v>26</v>
      </c>
      <c r="AA39" s="74">
        <v>46.5</v>
      </c>
      <c r="AB39" s="75">
        <v>53.15</v>
      </c>
      <c r="AC39" s="76">
        <v>656</v>
      </c>
      <c r="AD39" s="76">
        <v>438</v>
      </c>
      <c r="AE39" s="77">
        <v>1.078</v>
      </c>
      <c r="AF39" s="74">
        <f t="shared" si="26"/>
        <v>412.5146666666667</v>
      </c>
      <c r="AG39" s="78">
        <f t="shared" si="2"/>
        <v>1237.544</v>
      </c>
      <c r="AH39" s="78">
        <f t="shared" si="27"/>
        <v>206.25733333333335</v>
      </c>
      <c r="AI39" s="78">
        <f t="shared" si="28"/>
        <v>412.5146666666667</v>
      </c>
      <c r="AJ39" s="78">
        <f t="shared" si="29"/>
        <v>191.33333333333334</v>
      </c>
      <c r="AK39" s="78">
        <v>0</v>
      </c>
      <c r="AL39" s="79">
        <f t="shared" si="30"/>
        <v>306.89866666666666</v>
      </c>
      <c r="AM39" s="80">
        <f t="shared" si="13"/>
        <v>618.772</v>
      </c>
      <c r="AN39" s="74">
        <f t="shared" si="31"/>
        <v>11.476208333333334</v>
      </c>
      <c r="AO39" s="78">
        <f t="shared" si="8"/>
        <v>34.428625000000004</v>
      </c>
      <c r="AP39" s="78">
        <f t="shared" si="32"/>
        <v>5.738104166666667</v>
      </c>
      <c r="AQ39" s="78">
        <f t="shared" si="33"/>
        <v>11.476208333333334</v>
      </c>
      <c r="AR39" s="78">
        <f t="shared" si="34"/>
        <v>127.75000000000001</v>
      </c>
      <c r="AS39" s="78">
        <v>0</v>
      </c>
      <c r="AT39" s="79">
        <f t="shared" si="35"/>
        <v>28.942472222222225</v>
      </c>
      <c r="AU39" s="103">
        <f t="shared" si="14"/>
        <v>17.214312500000002</v>
      </c>
      <c r="AV39" s="101" t="s">
        <v>71</v>
      </c>
    </row>
    <row r="40" spans="1:48" s="11" customFormat="1" ht="24.75" customHeight="1" thickBot="1">
      <c r="A40" s="138" t="s">
        <v>221</v>
      </c>
      <c r="B40" s="13">
        <v>1</v>
      </c>
      <c r="C40" s="13">
        <v>2</v>
      </c>
      <c r="D40" s="14" t="s">
        <v>207</v>
      </c>
      <c r="E40" s="14" t="s">
        <v>50</v>
      </c>
      <c r="F40" s="137" t="s">
        <v>22</v>
      </c>
      <c r="G40" s="13" t="s">
        <v>146</v>
      </c>
      <c r="H40" s="15">
        <v>20916</v>
      </c>
      <c r="I40" s="16" t="s">
        <v>223</v>
      </c>
      <c r="J40" s="41" t="s">
        <v>272</v>
      </c>
      <c r="K40" s="43">
        <v>85015</v>
      </c>
      <c r="L40" s="45" t="s">
        <v>248</v>
      </c>
      <c r="M40" s="45" t="s">
        <v>249</v>
      </c>
      <c r="N40" s="45" t="s">
        <v>273</v>
      </c>
      <c r="O40" s="70" t="s">
        <v>23</v>
      </c>
      <c r="P40" s="17">
        <v>0.4166666666666667</v>
      </c>
      <c r="Q40" s="18">
        <v>12</v>
      </c>
      <c r="R40" s="18" t="s">
        <v>148</v>
      </c>
      <c r="S40" s="126">
        <v>6</v>
      </c>
      <c r="T40" s="126">
        <v>62</v>
      </c>
      <c r="U40" s="71" t="s">
        <v>44</v>
      </c>
      <c r="V40" s="71">
        <v>4</v>
      </c>
      <c r="W40" s="71" t="s">
        <v>44</v>
      </c>
      <c r="X40" s="71">
        <v>2</v>
      </c>
      <c r="Y40" s="72" t="s">
        <v>142</v>
      </c>
      <c r="Z40" s="73">
        <v>26</v>
      </c>
      <c r="AA40" s="74">
        <v>46.5</v>
      </c>
      <c r="AB40" s="75">
        <v>53.15</v>
      </c>
      <c r="AC40" s="76">
        <v>656</v>
      </c>
      <c r="AD40" s="76">
        <v>438</v>
      </c>
      <c r="AE40" s="77">
        <v>1.078</v>
      </c>
      <c r="AF40" s="74">
        <f t="shared" si="26"/>
        <v>294.65333333333336</v>
      </c>
      <c r="AG40" s="78">
        <f t="shared" si="2"/>
        <v>883.96</v>
      </c>
      <c r="AH40" s="78">
        <f t="shared" si="27"/>
        <v>147.32666666666668</v>
      </c>
      <c r="AI40" s="78">
        <f t="shared" si="28"/>
        <v>294.65333333333336</v>
      </c>
      <c r="AJ40" s="78">
        <f t="shared" si="29"/>
        <v>136.66666666666669</v>
      </c>
      <c r="AK40" s="78">
        <v>0</v>
      </c>
      <c r="AL40" s="79">
        <f t="shared" si="30"/>
        <v>219.21333333333337</v>
      </c>
      <c r="AM40" s="80">
        <f t="shared" si="13"/>
        <v>441.98</v>
      </c>
      <c r="AN40" s="74">
        <f t="shared" si="31"/>
        <v>8.197291666666667</v>
      </c>
      <c r="AO40" s="78">
        <f t="shared" si="8"/>
        <v>24.591875</v>
      </c>
      <c r="AP40" s="78">
        <f t="shared" si="32"/>
        <v>4.098645833333333</v>
      </c>
      <c r="AQ40" s="78">
        <f t="shared" si="33"/>
        <v>8.197291666666667</v>
      </c>
      <c r="AR40" s="78">
        <f t="shared" si="34"/>
        <v>91.25</v>
      </c>
      <c r="AS40" s="78">
        <v>0</v>
      </c>
      <c r="AT40" s="79">
        <f t="shared" si="35"/>
        <v>20.673194444444444</v>
      </c>
      <c r="AU40" s="103">
        <f t="shared" si="14"/>
        <v>12.2959375</v>
      </c>
      <c r="AV40" s="101" t="s">
        <v>71</v>
      </c>
    </row>
    <row r="41" spans="1:48" s="11" customFormat="1" ht="24.75" customHeight="1" thickBot="1">
      <c r="A41" s="139" t="s">
        <v>224</v>
      </c>
      <c r="B41" s="81">
        <v>1</v>
      </c>
      <c r="C41" s="81">
        <v>1</v>
      </c>
      <c r="D41" s="82" t="s">
        <v>207</v>
      </c>
      <c r="E41" s="82" t="s">
        <v>186</v>
      </c>
      <c r="F41" s="144" t="s">
        <v>22</v>
      </c>
      <c r="G41" s="81" t="s">
        <v>146</v>
      </c>
      <c r="H41" s="83">
        <v>18217</v>
      </c>
      <c r="I41" s="84" t="s">
        <v>225</v>
      </c>
      <c r="J41" s="85" t="s">
        <v>274</v>
      </c>
      <c r="K41" s="86">
        <v>85015</v>
      </c>
      <c r="L41" s="87" t="s">
        <v>248</v>
      </c>
      <c r="M41" s="87" t="s">
        <v>249</v>
      </c>
      <c r="N41" s="87" t="s">
        <v>293</v>
      </c>
      <c r="O41" s="88" t="s">
        <v>23</v>
      </c>
      <c r="P41" s="89">
        <v>1</v>
      </c>
      <c r="Q41" s="90">
        <v>12</v>
      </c>
      <c r="R41" s="90" t="s">
        <v>148</v>
      </c>
      <c r="S41" s="125">
        <v>6</v>
      </c>
      <c r="T41" s="125">
        <v>60</v>
      </c>
      <c r="U41" s="91" t="s">
        <v>44</v>
      </c>
      <c r="V41" s="91">
        <v>4</v>
      </c>
      <c r="W41" s="91" t="str">
        <f>(U41)</f>
        <v>SEMINATIVO</v>
      </c>
      <c r="X41" s="91">
        <v>0</v>
      </c>
      <c r="Y41" s="92" t="s">
        <v>140</v>
      </c>
      <c r="Z41" s="92" t="s">
        <v>116</v>
      </c>
      <c r="AA41" s="94">
        <v>14.68</v>
      </c>
      <c r="AB41" s="95">
        <v>16.77</v>
      </c>
      <c r="AC41" s="96">
        <v>225</v>
      </c>
      <c r="AD41" s="96">
        <v>151</v>
      </c>
      <c r="AE41" s="97">
        <v>1.078</v>
      </c>
      <c r="AF41" s="94">
        <f t="shared" si="26"/>
        <v>242.55</v>
      </c>
      <c r="AG41" s="98">
        <f t="shared" si="2"/>
        <v>727.6500000000001</v>
      </c>
      <c r="AH41" s="98">
        <f t="shared" si="27"/>
        <v>121.275</v>
      </c>
      <c r="AI41" s="98">
        <f t="shared" si="28"/>
        <v>242.55</v>
      </c>
      <c r="AJ41" s="98">
        <f t="shared" si="29"/>
        <v>112.5</v>
      </c>
      <c r="AK41" s="98">
        <v>0</v>
      </c>
      <c r="AL41" s="99">
        <f t="shared" si="30"/>
        <v>180.45000000000002</v>
      </c>
      <c r="AM41" s="100">
        <f t="shared" si="13"/>
        <v>363.82500000000005</v>
      </c>
      <c r="AN41" s="94">
        <f t="shared" si="31"/>
        <v>6.782416666666667</v>
      </c>
      <c r="AO41" s="98">
        <f t="shared" si="8"/>
        <v>20.347250000000003</v>
      </c>
      <c r="AP41" s="98">
        <f t="shared" si="32"/>
        <v>3.3912083333333336</v>
      </c>
      <c r="AQ41" s="98">
        <f t="shared" si="33"/>
        <v>6.782416666666667</v>
      </c>
      <c r="AR41" s="98">
        <f t="shared" si="34"/>
        <v>75.5</v>
      </c>
      <c r="AS41" s="98">
        <v>0</v>
      </c>
      <c r="AT41" s="99">
        <f t="shared" si="35"/>
        <v>17.104944444444445</v>
      </c>
      <c r="AU41" s="102">
        <f t="shared" si="14"/>
        <v>10.173625000000001</v>
      </c>
      <c r="AV41" s="101" t="s">
        <v>71</v>
      </c>
    </row>
    <row r="42" spans="1:48" s="11" customFormat="1" ht="24.75" customHeight="1" thickBot="1">
      <c r="A42" s="169" t="s">
        <v>226</v>
      </c>
      <c r="B42" s="13">
        <v>1</v>
      </c>
      <c r="C42" s="147">
        <v>1</v>
      </c>
      <c r="D42" s="148" t="s">
        <v>214</v>
      </c>
      <c r="E42" s="148" t="s">
        <v>100</v>
      </c>
      <c r="F42" s="149" t="s">
        <v>22</v>
      </c>
      <c r="G42" s="147"/>
      <c r="H42" s="150"/>
      <c r="I42" s="151" t="s">
        <v>215</v>
      </c>
      <c r="J42" s="152" t="s">
        <v>22</v>
      </c>
      <c r="K42" s="153">
        <v>85015</v>
      </c>
      <c r="L42" s="154" t="s">
        <v>248</v>
      </c>
      <c r="M42" s="154" t="s">
        <v>249</v>
      </c>
      <c r="N42" s="154" t="s">
        <v>22</v>
      </c>
      <c r="O42" s="155" t="s">
        <v>216</v>
      </c>
      <c r="P42" s="156">
        <v>0</v>
      </c>
      <c r="Q42" s="157">
        <v>12</v>
      </c>
      <c r="R42" s="157" t="s">
        <v>148</v>
      </c>
      <c r="S42" s="158">
        <v>6</v>
      </c>
      <c r="T42" s="158">
        <v>217</v>
      </c>
      <c r="U42" s="159" t="s">
        <v>44</v>
      </c>
      <c r="V42" s="159">
        <v>4</v>
      </c>
      <c r="W42" s="159" t="str">
        <f>(U42)</f>
        <v>SEMINATIVO</v>
      </c>
      <c r="X42" s="159">
        <v>0</v>
      </c>
      <c r="Y42" s="160" t="s">
        <v>96</v>
      </c>
      <c r="Z42" s="160" t="s">
        <v>76</v>
      </c>
      <c r="AA42" s="161">
        <v>14.46</v>
      </c>
      <c r="AB42" s="162">
        <v>16.53</v>
      </c>
      <c r="AC42" s="163">
        <v>220</v>
      </c>
      <c r="AD42" s="163">
        <v>148</v>
      </c>
      <c r="AE42" s="164">
        <v>1.078</v>
      </c>
      <c r="AF42" s="161">
        <f t="shared" si="26"/>
        <v>0</v>
      </c>
      <c r="AG42" s="165">
        <f t="shared" si="2"/>
        <v>0</v>
      </c>
      <c r="AH42" s="165">
        <f t="shared" si="27"/>
        <v>0</v>
      </c>
      <c r="AI42" s="165">
        <f t="shared" si="28"/>
        <v>0</v>
      </c>
      <c r="AJ42" s="165">
        <f t="shared" si="29"/>
        <v>0</v>
      </c>
      <c r="AK42" s="165">
        <v>0</v>
      </c>
      <c r="AL42" s="166">
        <f t="shared" si="30"/>
        <v>0</v>
      </c>
      <c r="AM42" s="167">
        <f t="shared" si="13"/>
        <v>0</v>
      </c>
      <c r="AN42" s="161">
        <f t="shared" si="31"/>
        <v>0</v>
      </c>
      <c r="AO42" s="165">
        <f t="shared" si="8"/>
        <v>0</v>
      </c>
      <c r="AP42" s="165">
        <f t="shared" si="32"/>
        <v>0</v>
      </c>
      <c r="AQ42" s="165">
        <f t="shared" si="33"/>
        <v>0</v>
      </c>
      <c r="AR42" s="165">
        <f t="shared" si="34"/>
        <v>0</v>
      </c>
      <c r="AS42" s="165">
        <v>0</v>
      </c>
      <c r="AT42" s="166">
        <f t="shared" si="35"/>
        <v>0</v>
      </c>
      <c r="AU42" s="168">
        <f t="shared" si="14"/>
        <v>0</v>
      </c>
      <c r="AV42" s="101" t="s">
        <v>71</v>
      </c>
    </row>
    <row r="43" spans="1:48" s="11" customFormat="1" ht="24.75" customHeight="1" thickBot="1">
      <c r="A43" s="138" t="s">
        <v>226</v>
      </c>
      <c r="B43" s="13">
        <v>1</v>
      </c>
      <c r="C43" s="13">
        <v>2</v>
      </c>
      <c r="D43" s="14" t="s">
        <v>227</v>
      </c>
      <c r="E43" s="14" t="s">
        <v>228</v>
      </c>
      <c r="F43" s="137" t="s">
        <v>22</v>
      </c>
      <c r="G43" s="13" t="s">
        <v>146</v>
      </c>
      <c r="H43" s="15">
        <v>20670</v>
      </c>
      <c r="I43" s="16" t="s">
        <v>229</v>
      </c>
      <c r="J43" s="41" t="s">
        <v>275</v>
      </c>
      <c r="K43" s="43">
        <v>85015</v>
      </c>
      <c r="L43" s="45" t="s">
        <v>248</v>
      </c>
      <c r="M43" s="45" t="s">
        <v>249</v>
      </c>
      <c r="N43" s="41" t="s">
        <v>276</v>
      </c>
      <c r="O43" s="70" t="s">
        <v>108</v>
      </c>
      <c r="P43" s="17">
        <v>1</v>
      </c>
      <c r="Q43" s="18">
        <v>12</v>
      </c>
      <c r="R43" s="18" t="s">
        <v>148</v>
      </c>
      <c r="S43" s="126">
        <v>6</v>
      </c>
      <c r="T43" s="126">
        <v>217</v>
      </c>
      <c r="U43" s="71" t="s">
        <v>44</v>
      </c>
      <c r="V43" s="71">
        <v>4</v>
      </c>
      <c r="W43" s="71" t="s">
        <v>44</v>
      </c>
      <c r="X43" s="71">
        <v>0</v>
      </c>
      <c r="Y43" s="72" t="s">
        <v>96</v>
      </c>
      <c r="Z43" s="73" t="s">
        <v>76</v>
      </c>
      <c r="AA43" s="74">
        <v>14.46</v>
      </c>
      <c r="AB43" s="75">
        <v>16.53</v>
      </c>
      <c r="AC43" s="76">
        <v>220</v>
      </c>
      <c r="AD43" s="76">
        <v>148</v>
      </c>
      <c r="AE43" s="77">
        <v>1.078</v>
      </c>
      <c r="AF43" s="74">
        <f t="shared" si="26"/>
        <v>237.16000000000003</v>
      </c>
      <c r="AG43" s="78">
        <f t="shared" si="2"/>
        <v>711.48</v>
      </c>
      <c r="AH43" s="78">
        <f t="shared" si="27"/>
        <v>118.58000000000001</v>
      </c>
      <c r="AI43" s="78">
        <f t="shared" si="28"/>
        <v>237.16000000000003</v>
      </c>
      <c r="AJ43" s="78">
        <f t="shared" si="29"/>
        <v>110</v>
      </c>
      <c r="AK43" s="78">
        <v>0</v>
      </c>
      <c r="AL43" s="79">
        <f t="shared" si="30"/>
        <v>176.44000000000003</v>
      </c>
      <c r="AM43" s="80">
        <f t="shared" si="13"/>
        <v>355.74</v>
      </c>
      <c r="AN43" s="74">
        <f t="shared" si="31"/>
        <v>6.647666666666667</v>
      </c>
      <c r="AO43" s="78">
        <f t="shared" si="8"/>
        <v>19.943</v>
      </c>
      <c r="AP43" s="78">
        <f t="shared" si="32"/>
        <v>3.3238333333333334</v>
      </c>
      <c r="AQ43" s="78">
        <f t="shared" si="33"/>
        <v>6.647666666666667</v>
      </c>
      <c r="AR43" s="78">
        <f t="shared" si="34"/>
        <v>74</v>
      </c>
      <c r="AS43" s="78">
        <v>0</v>
      </c>
      <c r="AT43" s="79">
        <f t="shared" si="35"/>
        <v>16.76511111111111</v>
      </c>
      <c r="AU43" s="103">
        <f t="shared" si="14"/>
        <v>9.9715</v>
      </c>
      <c r="AV43" s="101" t="s">
        <v>71</v>
      </c>
    </row>
    <row r="44" spans="1:48" s="11" customFormat="1" ht="24.75" customHeight="1" thickBot="1">
      <c r="A44" s="139" t="s">
        <v>230</v>
      </c>
      <c r="B44" s="81">
        <v>1</v>
      </c>
      <c r="C44" s="81">
        <v>1</v>
      </c>
      <c r="D44" s="82" t="s">
        <v>210</v>
      </c>
      <c r="E44" s="82" t="s">
        <v>231</v>
      </c>
      <c r="F44" s="144" t="s">
        <v>22</v>
      </c>
      <c r="G44" s="81" t="s">
        <v>146</v>
      </c>
      <c r="H44" s="83">
        <v>23792</v>
      </c>
      <c r="I44" s="84" t="s">
        <v>232</v>
      </c>
      <c r="J44" s="85" t="s">
        <v>22</v>
      </c>
      <c r="K44" s="86">
        <v>85015</v>
      </c>
      <c r="L44" s="87" t="s">
        <v>248</v>
      </c>
      <c r="M44" s="87" t="s">
        <v>249</v>
      </c>
      <c r="N44" s="146" t="s">
        <v>292</v>
      </c>
      <c r="O44" s="88" t="s">
        <v>23</v>
      </c>
      <c r="P44" s="89">
        <v>1</v>
      </c>
      <c r="Q44" s="90">
        <v>12</v>
      </c>
      <c r="R44" s="90" t="s">
        <v>148</v>
      </c>
      <c r="S44" s="125">
        <v>6</v>
      </c>
      <c r="T44" s="125">
        <v>182</v>
      </c>
      <c r="U44" s="91" t="s">
        <v>44</v>
      </c>
      <c r="V44" s="91">
        <v>3</v>
      </c>
      <c r="W44" s="91" t="str">
        <f>(U44)</f>
        <v>SEMINATIVO</v>
      </c>
      <c r="X44" s="91">
        <v>0</v>
      </c>
      <c r="Y44" s="92" t="s">
        <v>97</v>
      </c>
      <c r="Z44" s="92" t="s">
        <v>125</v>
      </c>
      <c r="AA44" s="94">
        <v>3.06</v>
      </c>
      <c r="AB44" s="95">
        <v>2.51</v>
      </c>
      <c r="AC44" s="96">
        <v>305</v>
      </c>
      <c r="AD44" s="96">
        <v>205</v>
      </c>
      <c r="AE44" s="97">
        <v>1.078</v>
      </c>
      <c r="AF44" s="94">
        <f t="shared" si="26"/>
        <v>328.79</v>
      </c>
      <c r="AG44" s="98">
        <f t="shared" si="2"/>
        <v>986.3700000000001</v>
      </c>
      <c r="AH44" s="98">
        <f t="shared" si="27"/>
        <v>164.395</v>
      </c>
      <c r="AI44" s="98">
        <f t="shared" si="28"/>
        <v>328.79</v>
      </c>
      <c r="AJ44" s="98">
        <f t="shared" si="29"/>
        <v>152.5</v>
      </c>
      <c r="AK44" s="98">
        <v>0</v>
      </c>
      <c r="AL44" s="99">
        <f t="shared" si="30"/>
        <v>244.61</v>
      </c>
      <c r="AM44" s="100">
        <f t="shared" si="13"/>
        <v>493.18500000000006</v>
      </c>
      <c r="AN44" s="94">
        <f t="shared" si="31"/>
        <v>9.207916666666668</v>
      </c>
      <c r="AO44" s="98">
        <f t="shared" si="8"/>
        <v>27.62375</v>
      </c>
      <c r="AP44" s="98">
        <f t="shared" si="32"/>
        <v>4.603958333333334</v>
      </c>
      <c r="AQ44" s="98">
        <f t="shared" si="33"/>
        <v>9.207916666666668</v>
      </c>
      <c r="AR44" s="98">
        <f t="shared" si="34"/>
        <v>102.5</v>
      </c>
      <c r="AS44" s="98">
        <v>0</v>
      </c>
      <c r="AT44" s="99">
        <f t="shared" si="35"/>
        <v>23.221944444444446</v>
      </c>
      <c r="AU44" s="102">
        <f t="shared" si="14"/>
        <v>13.811875</v>
      </c>
      <c r="AV44" s="101" t="s">
        <v>71</v>
      </c>
    </row>
    <row r="45" spans="1:48" s="11" customFormat="1" ht="24.75" customHeight="1" thickBot="1">
      <c r="A45" s="138" t="s">
        <v>233</v>
      </c>
      <c r="B45" s="13">
        <v>1</v>
      </c>
      <c r="C45" s="13">
        <v>1</v>
      </c>
      <c r="D45" s="14" t="s">
        <v>234</v>
      </c>
      <c r="E45" s="14" t="s">
        <v>235</v>
      </c>
      <c r="F45" s="137" t="s">
        <v>22</v>
      </c>
      <c r="G45" s="13" t="s">
        <v>146</v>
      </c>
      <c r="H45" s="15">
        <v>20080</v>
      </c>
      <c r="I45" s="16" t="s">
        <v>236</v>
      </c>
      <c r="J45" s="41" t="s">
        <v>278</v>
      </c>
      <c r="K45" s="43">
        <v>85015</v>
      </c>
      <c r="L45" s="45" t="s">
        <v>248</v>
      </c>
      <c r="M45" s="45" t="s">
        <v>249</v>
      </c>
      <c r="N45" s="45" t="s">
        <v>279</v>
      </c>
      <c r="O45" s="70" t="s">
        <v>23</v>
      </c>
      <c r="P45" s="17">
        <v>0.25</v>
      </c>
      <c r="Q45" s="18">
        <v>12</v>
      </c>
      <c r="R45" s="18" t="s">
        <v>148</v>
      </c>
      <c r="S45" s="126">
        <v>6</v>
      </c>
      <c r="T45" s="126">
        <v>58</v>
      </c>
      <c r="U45" s="71" t="s">
        <v>44</v>
      </c>
      <c r="V45" s="71">
        <v>3</v>
      </c>
      <c r="W45" s="71" t="str">
        <f>(U45)</f>
        <v>SEMINATIVO</v>
      </c>
      <c r="X45" s="71">
        <v>3</v>
      </c>
      <c r="Y45" s="72" t="s">
        <v>111</v>
      </c>
      <c r="Z45" s="72" t="s">
        <v>74</v>
      </c>
      <c r="AA45" s="74">
        <v>0</v>
      </c>
      <c r="AB45" s="75">
        <v>0</v>
      </c>
      <c r="AC45" s="76">
        <v>173</v>
      </c>
      <c r="AD45" s="76">
        <v>66</v>
      </c>
      <c r="AE45" s="77">
        <v>1.078</v>
      </c>
      <c r="AF45" s="74">
        <f t="shared" si="26"/>
        <v>46.6235</v>
      </c>
      <c r="AG45" s="78">
        <f t="shared" si="2"/>
        <v>139.8705</v>
      </c>
      <c r="AH45" s="78">
        <f t="shared" si="27"/>
        <v>23.31175</v>
      </c>
      <c r="AI45" s="78">
        <f t="shared" si="28"/>
        <v>46.6235</v>
      </c>
      <c r="AJ45" s="78">
        <f t="shared" si="29"/>
        <v>21.625</v>
      </c>
      <c r="AK45" s="78">
        <v>0</v>
      </c>
      <c r="AL45" s="79">
        <f t="shared" si="30"/>
        <v>34.6865</v>
      </c>
      <c r="AM45" s="80">
        <f t="shared" si="13"/>
        <v>69.93525</v>
      </c>
      <c r="AN45" s="74">
        <f t="shared" si="31"/>
        <v>0.7411250000000001</v>
      </c>
      <c r="AO45" s="78">
        <f t="shared" si="8"/>
        <v>2.2233750000000003</v>
      </c>
      <c r="AP45" s="78">
        <f t="shared" si="32"/>
        <v>0.3705625000000001</v>
      </c>
      <c r="AQ45" s="78">
        <f t="shared" si="33"/>
        <v>0.7411250000000001</v>
      </c>
      <c r="AR45" s="78">
        <f t="shared" si="34"/>
        <v>8.25</v>
      </c>
      <c r="AS45" s="78">
        <v>0</v>
      </c>
      <c r="AT45" s="79">
        <f t="shared" si="35"/>
        <v>1.8690833333333334</v>
      </c>
      <c r="AU45" s="103">
        <f t="shared" si="14"/>
        <v>1.1116875000000002</v>
      </c>
      <c r="AV45" s="101" t="s">
        <v>71</v>
      </c>
    </row>
    <row r="46" spans="1:48" s="11" customFormat="1" ht="24.75" customHeight="1" thickBot="1">
      <c r="A46" s="138" t="s">
        <v>233</v>
      </c>
      <c r="B46" s="13">
        <v>1</v>
      </c>
      <c r="C46" s="13">
        <v>2</v>
      </c>
      <c r="D46" s="14" t="s">
        <v>131</v>
      </c>
      <c r="E46" s="14" t="s">
        <v>165</v>
      </c>
      <c r="F46" s="137" t="s">
        <v>22</v>
      </c>
      <c r="G46" s="13" t="s">
        <v>146</v>
      </c>
      <c r="H46" s="15">
        <v>20959</v>
      </c>
      <c r="I46" s="16" t="s">
        <v>237</v>
      </c>
      <c r="J46" s="41" t="s">
        <v>277</v>
      </c>
      <c r="K46" s="43">
        <v>85015</v>
      </c>
      <c r="L46" s="45" t="s">
        <v>248</v>
      </c>
      <c r="M46" s="45" t="s">
        <v>249</v>
      </c>
      <c r="N46" s="45" t="s">
        <v>22</v>
      </c>
      <c r="O46" s="70" t="s">
        <v>23</v>
      </c>
      <c r="P46" s="17">
        <v>0.25</v>
      </c>
      <c r="Q46" s="18">
        <v>12</v>
      </c>
      <c r="R46" s="18" t="s">
        <v>148</v>
      </c>
      <c r="S46" s="126">
        <v>6</v>
      </c>
      <c r="T46" s="126">
        <v>58</v>
      </c>
      <c r="U46" s="71" t="s">
        <v>44</v>
      </c>
      <c r="V46" s="71">
        <v>3</v>
      </c>
      <c r="W46" s="71" t="s">
        <v>44</v>
      </c>
      <c r="X46" s="71">
        <v>3</v>
      </c>
      <c r="Y46" s="72" t="s">
        <v>111</v>
      </c>
      <c r="Z46" s="73" t="s">
        <v>74</v>
      </c>
      <c r="AA46" s="74">
        <v>0</v>
      </c>
      <c r="AB46" s="75">
        <v>0</v>
      </c>
      <c r="AC46" s="76">
        <v>173</v>
      </c>
      <c r="AD46" s="76">
        <v>66</v>
      </c>
      <c r="AE46" s="77">
        <v>1.078</v>
      </c>
      <c r="AF46" s="74">
        <f t="shared" si="26"/>
        <v>46.6235</v>
      </c>
      <c r="AG46" s="78">
        <f t="shared" si="2"/>
        <v>139.8705</v>
      </c>
      <c r="AH46" s="78">
        <f t="shared" si="27"/>
        <v>23.31175</v>
      </c>
      <c r="AI46" s="78">
        <f t="shared" si="28"/>
        <v>46.6235</v>
      </c>
      <c r="AJ46" s="78">
        <f t="shared" si="29"/>
        <v>21.625</v>
      </c>
      <c r="AK46" s="78">
        <v>0</v>
      </c>
      <c r="AL46" s="79">
        <f t="shared" si="30"/>
        <v>34.6865</v>
      </c>
      <c r="AM46" s="80">
        <f t="shared" si="13"/>
        <v>69.93525</v>
      </c>
      <c r="AN46" s="74">
        <f t="shared" si="31"/>
        <v>0.7411250000000001</v>
      </c>
      <c r="AO46" s="78">
        <f t="shared" si="8"/>
        <v>2.2233750000000003</v>
      </c>
      <c r="AP46" s="78">
        <f t="shared" si="32"/>
        <v>0.3705625000000001</v>
      </c>
      <c r="AQ46" s="78">
        <f t="shared" si="33"/>
        <v>0.7411250000000001</v>
      </c>
      <c r="AR46" s="78">
        <f t="shared" si="34"/>
        <v>8.25</v>
      </c>
      <c r="AS46" s="78">
        <v>0</v>
      </c>
      <c r="AT46" s="79">
        <f t="shared" si="35"/>
        <v>1.8690833333333334</v>
      </c>
      <c r="AU46" s="103">
        <f t="shared" si="14"/>
        <v>1.1116875000000002</v>
      </c>
      <c r="AV46" s="101" t="s">
        <v>71</v>
      </c>
    </row>
    <row r="47" spans="1:48" s="11" customFormat="1" ht="24.75" customHeight="1" thickBot="1">
      <c r="A47" s="138" t="s">
        <v>233</v>
      </c>
      <c r="B47" s="13">
        <v>1</v>
      </c>
      <c r="C47" s="13">
        <v>3</v>
      </c>
      <c r="D47" s="14" t="s">
        <v>238</v>
      </c>
      <c r="E47" s="14" t="s">
        <v>103</v>
      </c>
      <c r="F47" s="137" t="s">
        <v>22</v>
      </c>
      <c r="G47" s="13" t="s">
        <v>146</v>
      </c>
      <c r="H47" s="15">
        <v>19367</v>
      </c>
      <c r="I47" s="16" t="s">
        <v>239</v>
      </c>
      <c r="J47" s="41" t="s">
        <v>277</v>
      </c>
      <c r="K47" s="43">
        <v>85015</v>
      </c>
      <c r="L47" s="45" t="s">
        <v>248</v>
      </c>
      <c r="M47" s="45" t="s">
        <v>249</v>
      </c>
      <c r="N47" s="45" t="s">
        <v>22</v>
      </c>
      <c r="O47" s="70" t="s">
        <v>23</v>
      </c>
      <c r="P47" s="17">
        <v>0.25</v>
      </c>
      <c r="Q47" s="18">
        <v>12</v>
      </c>
      <c r="R47" s="18" t="s">
        <v>148</v>
      </c>
      <c r="S47" s="126">
        <v>6</v>
      </c>
      <c r="T47" s="126">
        <v>58</v>
      </c>
      <c r="U47" s="71" t="s">
        <v>44</v>
      </c>
      <c r="V47" s="71">
        <v>3</v>
      </c>
      <c r="W47" s="71" t="s">
        <v>44</v>
      </c>
      <c r="X47" s="71">
        <v>3</v>
      </c>
      <c r="Y47" s="72" t="s">
        <v>111</v>
      </c>
      <c r="Z47" s="73" t="s">
        <v>74</v>
      </c>
      <c r="AA47" s="74">
        <v>0</v>
      </c>
      <c r="AB47" s="75">
        <v>0</v>
      </c>
      <c r="AC47" s="76">
        <v>173</v>
      </c>
      <c r="AD47" s="76">
        <v>66</v>
      </c>
      <c r="AE47" s="77">
        <v>1.078</v>
      </c>
      <c r="AF47" s="74">
        <f t="shared" si="26"/>
        <v>46.6235</v>
      </c>
      <c r="AG47" s="78">
        <f t="shared" si="2"/>
        <v>139.8705</v>
      </c>
      <c r="AH47" s="78">
        <f t="shared" si="27"/>
        <v>23.31175</v>
      </c>
      <c r="AI47" s="78">
        <f t="shared" si="28"/>
        <v>46.6235</v>
      </c>
      <c r="AJ47" s="78">
        <f t="shared" si="29"/>
        <v>21.625</v>
      </c>
      <c r="AK47" s="78">
        <v>0</v>
      </c>
      <c r="AL47" s="79">
        <f t="shared" si="30"/>
        <v>34.6865</v>
      </c>
      <c r="AM47" s="80">
        <f t="shared" si="13"/>
        <v>69.93525</v>
      </c>
      <c r="AN47" s="74">
        <f t="shared" si="31"/>
        <v>0.7411250000000001</v>
      </c>
      <c r="AO47" s="78">
        <f t="shared" si="8"/>
        <v>2.2233750000000003</v>
      </c>
      <c r="AP47" s="78">
        <f t="shared" si="32"/>
        <v>0.3705625000000001</v>
      </c>
      <c r="AQ47" s="78">
        <f t="shared" si="33"/>
        <v>0.7411250000000001</v>
      </c>
      <c r="AR47" s="78">
        <f t="shared" si="34"/>
        <v>8.25</v>
      </c>
      <c r="AS47" s="78">
        <v>0</v>
      </c>
      <c r="AT47" s="79">
        <f t="shared" si="35"/>
        <v>1.8690833333333334</v>
      </c>
      <c r="AU47" s="103">
        <f t="shared" si="14"/>
        <v>1.1116875000000002</v>
      </c>
      <c r="AV47" s="101" t="s">
        <v>71</v>
      </c>
    </row>
    <row r="48" spans="1:48" s="11" customFormat="1" ht="24.75" customHeight="1">
      <c r="A48" s="138" t="s">
        <v>233</v>
      </c>
      <c r="B48" s="13">
        <v>1</v>
      </c>
      <c r="C48" s="13">
        <v>4</v>
      </c>
      <c r="D48" s="14" t="s">
        <v>238</v>
      </c>
      <c r="E48" s="14" t="s">
        <v>114</v>
      </c>
      <c r="F48" s="137" t="s">
        <v>22</v>
      </c>
      <c r="G48" s="13" t="s">
        <v>146</v>
      </c>
      <c r="H48" s="15">
        <v>20105</v>
      </c>
      <c r="I48" s="16" t="s">
        <v>240</v>
      </c>
      <c r="J48" s="41" t="s">
        <v>278</v>
      </c>
      <c r="K48" s="43">
        <v>85015</v>
      </c>
      <c r="L48" s="45" t="s">
        <v>248</v>
      </c>
      <c r="M48" s="45" t="s">
        <v>249</v>
      </c>
      <c r="N48" s="45" t="s">
        <v>279</v>
      </c>
      <c r="O48" s="70" t="s">
        <v>23</v>
      </c>
      <c r="P48" s="17">
        <v>0.25</v>
      </c>
      <c r="Q48" s="18">
        <v>12</v>
      </c>
      <c r="R48" s="18" t="s">
        <v>148</v>
      </c>
      <c r="S48" s="126">
        <v>6</v>
      </c>
      <c r="T48" s="126">
        <v>58</v>
      </c>
      <c r="U48" s="71" t="s">
        <v>44</v>
      </c>
      <c r="V48" s="71">
        <v>3</v>
      </c>
      <c r="W48" s="71" t="s">
        <v>44</v>
      </c>
      <c r="X48" s="71">
        <v>3</v>
      </c>
      <c r="Y48" s="72" t="s">
        <v>111</v>
      </c>
      <c r="Z48" s="73" t="s">
        <v>74</v>
      </c>
      <c r="AA48" s="74">
        <v>0</v>
      </c>
      <c r="AB48" s="75">
        <v>0</v>
      </c>
      <c r="AC48" s="76">
        <v>173</v>
      </c>
      <c r="AD48" s="76">
        <v>66</v>
      </c>
      <c r="AE48" s="77">
        <v>1.078</v>
      </c>
      <c r="AF48" s="74">
        <f t="shared" si="26"/>
        <v>46.6235</v>
      </c>
      <c r="AG48" s="78">
        <f t="shared" si="2"/>
        <v>139.8705</v>
      </c>
      <c r="AH48" s="78">
        <f t="shared" si="27"/>
        <v>23.31175</v>
      </c>
      <c r="AI48" s="78">
        <f t="shared" si="28"/>
        <v>46.6235</v>
      </c>
      <c r="AJ48" s="78">
        <f t="shared" si="29"/>
        <v>21.625</v>
      </c>
      <c r="AK48" s="78">
        <v>0</v>
      </c>
      <c r="AL48" s="79">
        <f t="shared" si="30"/>
        <v>34.6865</v>
      </c>
      <c r="AM48" s="80">
        <f t="shared" si="13"/>
        <v>69.93525</v>
      </c>
      <c r="AN48" s="74">
        <f t="shared" si="31"/>
        <v>0.7411250000000001</v>
      </c>
      <c r="AO48" s="78">
        <f t="shared" si="8"/>
        <v>2.2233750000000003</v>
      </c>
      <c r="AP48" s="78">
        <f t="shared" si="32"/>
        <v>0.3705625000000001</v>
      </c>
      <c r="AQ48" s="78">
        <f t="shared" si="33"/>
        <v>0.7411250000000001</v>
      </c>
      <c r="AR48" s="78">
        <f t="shared" si="34"/>
        <v>8.25</v>
      </c>
      <c r="AS48" s="78">
        <v>0</v>
      </c>
      <c r="AT48" s="79">
        <f t="shared" si="35"/>
        <v>1.8690833333333334</v>
      </c>
      <c r="AU48" s="103">
        <f t="shared" si="14"/>
        <v>1.1116875000000002</v>
      </c>
      <c r="AV48" s="101" t="s">
        <v>71</v>
      </c>
    </row>
    <row r="49" spans="1:48" ht="24.75" customHeight="1" thickBot="1">
      <c r="A49" s="20"/>
      <c r="B49" s="21"/>
      <c r="C49" s="21"/>
      <c r="D49" s="22"/>
      <c r="E49" s="22"/>
      <c r="F49" s="22"/>
      <c r="G49" s="21"/>
      <c r="H49" s="23"/>
      <c r="I49" s="24"/>
      <c r="J49" s="40"/>
      <c r="K49" s="42"/>
      <c r="L49" s="44"/>
      <c r="M49" s="44"/>
      <c r="N49" s="44"/>
      <c r="O49" s="46"/>
      <c r="P49" s="25"/>
      <c r="Q49" s="26"/>
      <c r="R49" s="26"/>
      <c r="S49" s="36"/>
      <c r="T49" s="36"/>
      <c r="U49" s="37"/>
      <c r="V49" s="37"/>
      <c r="W49" s="37"/>
      <c r="X49" s="37"/>
      <c r="Y49" s="37"/>
      <c r="Z49" s="38"/>
      <c r="AA49" s="37"/>
      <c r="AB49" s="38"/>
      <c r="AC49" s="32"/>
      <c r="AD49" s="32"/>
      <c r="AE49" s="9"/>
      <c r="AF49" s="39"/>
      <c r="AG49" s="39"/>
      <c r="AH49" s="39"/>
      <c r="AI49" s="39"/>
      <c r="AJ49" s="39"/>
      <c r="AK49" s="39"/>
      <c r="AL49" s="47"/>
      <c r="AM49" s="49"/>
      <c r="AN49" s="48"/>
      <c r="AO49" s="39"/>
      <c r="AP49" s="39"/>
      <c r="AQ49" s="39"/>
      <c r="AR49" s="39"/>
      <c r="AS49" s="39"/>
      <c r="AT49" s="47"/>
      <c r="AU49" s="49"/>
      <c r="AV49" s="49"/>
    </row>
    <row r="50" spans="1:48" ht="24.75" customHeight="1" thickBot="1">
      <c r="A50" s="12"/>
      <c r="B50" s="13"/>
      <c r="C50" s="13"/>
      <c r="D50" s="14"/>
      <c r="E50" s="14"/>
      <c r="F50" s="14"/>
      <c r="G50" s="13"/>
      <c r="H50" s="15"/>
      <c r="I50" s="16"/>
      <c r="J50" s="41"/>
      <c r="K50" s="43"/>
      <c r="L50" s="45"/>
      <c r="M50" s="45"/>
      <c r="N50" s="45"/>
      <c r="O50" s="65"/>
      <c r="P50" s="17"/>
      <c r="Q50" s="18"/>
      <c r="R50" s="31"/>
      <c r="S50" s="172" t="s">
        <v>81</v>
      </c>
      <c r="T50" s="173"/>
      <c r="U50" s="173"/>
      <c r="V50" s="173"/>
      <c r="W50" s="173"/>
      <c r="X50" s="173"/>
      <c r="Y50" s="173"/>
      <c r="Z50" s="173"/>
      <c r="AA50" s="173"/>
      <c r="AB50" s="174"/>
      <c r="AC50" s="33"/>
      <c r="AD50" s="33"/>
      <c r="AE50" s="19" t="s">
        <v>22</v>
      </c>
      <c r="AF50" s="10"/>
      <c r="AG50" s="10"/>
      <c r="AH50" s="10"/>
      <c r="AI50" s="10"/>
      <c r="AJ50" s="10"/>
      <c r="AK50" s="10"/>
      <c r="AL50" s="175">
        <f>SUM(AM4:AM49)</f>
        <v>13356.048000000003</v>
      </c>
      <c r="AM50" s="176"/>
      <c r="AN50" s="177">
        <f>SUM(AU4:AU49)</f>
        <v>582.6766250000001</v>
      </c>
      <c r="AO50" s="178" t="s">
        <v>22</v>
      </c>
      <c r="AP50" s="179"/>
      <c r="AQ50" s="179"/>
      <c r="AR50" s="179"/>
      <c r="AS50" s="179"/>
      <c r="AT50" s="179"/>
      <c r="AU50" s="180"/>
      <c r="AV50" s="64" t="s">
        <v>22</v>
      </c>
    </row>
  </sheetData>
  <mergeCells count="11">
    <mergeCell ref="A1:P2"/>
    <mergeCell ref="Q1:AB2"/>
    <mergeCell ref="AC1:AD2"/>
    <mergeCell ref="AE1:AE3"/>
    <mergeCell ref="S50:AB50"/>
    <mergeCell ref="AL50:AM50"/>
    <mergeCell ref="AN50:AU50"/>
    <mergeCell ref="AF1:AM1"/>
    <mergeCell ref="AN1:AU1"/>
    <mergeCell ref="AF2:AM2"/>
    <mergeCell ref="AN2:AU2"/>
  </mergeCells>
  <printOptions/>
  <pageMargins left="0.21" right="0.22" top="0.7" bottom="0.8" header="0.27" footer="0.27"/>
  <pageSetup horizontalDpi="360" verticalDpi="360" orientation="landscape" paperSize="8" scale="95" r:id="rId3"/>
  <headerFooter alignWithMargins="0">
    <oddHeader>&amp;C&amp;"Arial,Corsivo"PIANO PARTICELLARE DESCRITTIVO - COMUNE DI OPPIDO</oddHeader>
  </headerFooter>
  <colBreaks count="1" manualBreakCount="1">
    <brk id="2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"/>
  <sheetViews>
    <sheetView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57421875" style="0" customWidth="1"/>
    <col min="8" max="8" width="12.28125" style="0" customWidth="1"/>
    <col min="9" max="9" width="17.421875" style="0" customWidth="1"/>
    <col min="10" max="10" width="18.00390625" style="0" customWidth="1"/>
    <col min="11" max="11" width="10.57421875" style="0" customWidth="1"/>
    <col min="12" max="12" width="14.8515625" style="0" customWidth="1"/>
    <col min="13" max="13" width="3.57421875" style="0" customWidth="1"/>
    <col min="14" max="14" width="11.00390625" style="0" customWidth="1"/>
    <col min="15" max="15" width="12.7109375" style="0" bestFit="1" customWidth="1"/>
    <col min="16" max="16" width="7.7109375" style="0" customWidth="1"/>
    <col min="17" max="17" width="6.140625" style="0" customWidth="1"/>
    <col min="18" max="18" width="12.28125" style="0" customWidth="1"/>
    <col min="19" max="19" width="6.28125" style="0" customWidth="1"/>
    <col min="20" max="20" width="5.140625" style="0" customWidth="1"/>
    <col min="21" max="21" width="11.28125" style="0" customWidth="1"/>
    <col min="22" max="22" width="2.57421875" style="0" customWidth="1"/>
    <col min="23" max="23" width="11.7109375" style="0" hidden="1" customWidth="1"/>
    <col min="24" max="26" width="3.00390625" style="0" customWidth="1"/>
    <col min="27" max="27" width="5.28125" style="0" customWidth="1"/>
    <col min="28" max="28" width="4.8515625" style="0" customWidth="1"/>
    <col min="29" max="30" width="6.7109375" style="0" customWidth="1"/>
    <col min="31" max="31" width="7.140625" style="0" customWidth="1"/>
    <col min="32" max="32" width="10.7109375" style="0" customWidth="1"/>
    <col min="33" max="33" width="8.7109375" style="0" hidden="1" customWidth="1"/>
    <col min="34" max="34" width="8.7109375" style="0" customWidth="1"/>
    <col min="35" max="38" width="8.7109375" style="0" hidden="1" customWidth="1"/>
    <col min="39" max="39" width="12.28125" style="0" customWidth="1"/>
    <col min="40" max="40" width="10.7109375" style="0" customWidth="1"/>
    <col min="41" max="41" width="8.7109375" style="0" hidden="1" customWidth="1"/>
    <col min="42" max="42" width="8.7109375" style="0" customWidth="1"/>
    <col min="43" max="46" width="8.7109375" style="0" hidden="1" customWidth="1"/>
    <col min="47" max="47" width="10.7109375" style="0" customWidth="1"/>
    <col min="48" max="48" width="10.7109375" style="52" hidden="1" customWidth="1"/>
  </cols>
  <sheetData>
    <row r="1" spans="1:48" ht="13.5" thickBot="1">
      <c r="A1" s="184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  <c r="Q1" s="184" t="s">
        <v>30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90" t="s">
        <v>31</v>
      </c>
      <c r="AD1" s="191"/>
      <c r="AE1" s="194" t="s">
        <v>212</v>
      </c>
      <c r="AF1" s="181" t="s">
        <v>34</v>
      </c>
      <c r="AG1" s="182"/>
      <c r="AH1" s="182"/>
      <c r="AI1" s="182"/>
      <c r="AJ1" s="182"/>
      <c r="AK1" s="182"/>
      <c r="AL1" s="182"/>
      <c r="AM1" s="183"/>
      <c r="AN1" s="181" t="s">
        <v>34</v>
      </c>
      <c r="AO1" s="182"/>
      <c r="AP1" s="182"/>
      <c r="AQ1" s="182"/>
      <c r="AR1" s="182"/>
      <c r="AS1" s="182"/>
      <c r="AT1" s="182"/>
      <c r="AU1" s="183"/>
      <c r="AV1" s="66"/>
    </row>
    <row r="2" spans="1:48" ht="13.5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87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  <c r="AC2" s="192"/>
      <c r="AD2" s="193"/>
      <c r="AE2" s="195"/>
      <c r="AF2" s="181" t="s">
        <v>68</v>
      </c>
      <c r="AG2" s="182"/>
      <c r="AH2" s="182"/>
      <c r="AI2" s="182"/>
      <c r="AJ2" s="182"/>
      <c r="AK2" s="182"/>
      <c r="AL2" s="182"/>
      <c r="AM2" s="182"/>
      <c r="AN2" s="181" t="s">
        <v>67</v>
      </c>
      <c r="AO2" s="182"/>
      <c r="AP2" s="182"/>
      <c r="AQ2" s="182"/>
      <c r="AR2" s="182"/>
      <c r="AS2" s="182"/>
      <c r="AT2" s="182"/>
      <c r="AU2" s="182"/>
      <c r="AV2" s="66"/>
    </row>
    <row r="3" spans="1:48" s="8" customFormat="1" ht="79.5" customHeight="1" thickBot="1">
      <c r="A3" s="27" t="s">
        <v>0</v>
      </c>
      <c r="B3" s="7" t="s">
        <v>41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30" t="s">
        <v>42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43</v>
      </c>
      <c r="X3" s="6" t="s">
        <v>19</v>
      </c>
      <c r="Y3" s="6" t="s">
        <v>20</v>
      </c>
      <c r="Z3" s="6" t="s">
        <v>21</v>
      </c>
      <c r="AA3" s="6" t="s">
        <v>25</v>
      </c>
      <c r="AB3" s="34" t="s">
        <v>26</v>
      </c>
      <c r="AC3" s="35" t="s">
        <v>33</v>
      </c>
      <c r="AD3" s="35" t="s">
        <v>32</v>
      </c>
      <c r="AE3" s="196"/>
      <c r="AF3" s="29" t="s">
        <v>40</v>
      </c>
      <c r="AG3" s="28" t="s">
        <v>28</v>
      </c>
      <c r="AH3" s="28" t="s">
        <v>37</v>
      </c>
      <c r="AI3" s="28" t="s">
        <v>35</v>
      </c>
      <c r="AJ3" s="28" t="s">
        <v>39</v>
      </c>
      <c r="AK3" s="28" t="s">
        <v>38</v>
      </c>
      <c r="AL3" s="28" t="s">
        <v>36</v>
      </c>
      <c r="AM3" s="140" t="s">
        <v>24</v>
      </c>
      <c r="AN3" s="142" t="s">
        <v>40</v>
      </c>
      <c r="AO3" s="28" t="s">
        <v>28</v>
      </c>
      <c r="AP3" s="28" t="s">
        <v>37</v>
      </c>
      <c r="AQ3" s="28" t="s">
        <v>35</v>
      </c>
      <c r="AR3" s="28" t="s">
        <v>39</v>
      </c>
      <c r="AS3" s="28" t="s">
        <v>38</v>
      </c>
      <c r="AT3" s="28" t="s">
        <v>36</v>
      </c>
      <c r="AU3" s="143" t="s">
        <v>24</v>
      </c>
      <c r="AV3" s="141" t="s">
        <v>70</v>
      </c>
    </row>
    <row r="4" spans="1:48" s="11" customFormat="1" ht="24.75" customHeight="1" thickBot="1">
      <c r="A4" s="136">
        <v>5512</v>
      </c>
      <c r="B4" s="13">
        <v>1</v>
      </c>
      <c r="C4" s="13">
        <v>1</v>
      </c>
      <c r="D4" s="14" t="s">
        <v>152</v>
      </c>
      <c r="E4" s="14" t="s">
        <v>102</v>
      </c>
      <c r="F4" s="137" t="s">
        <v>280</v>
      </c>
      <c r="G4" s="13" t="s">
        <v>146</v>
      </c>
      <c r="H4" s="15">
        <v>12297</v>
      </c>
      <c r="I4" s="16" t="s">
        <v>183</v>
      </c>
      <c r="J4" s="41" t="s">
        <v>281</v>
      </c>
      <c r="K4" s="43">
        <v>85015</v>
      </c>
      <c r="L4" s="45" t="s">
        <v>248</v>
      </c>
      <c r="M4" s="45" t="s">
        <v>249</v>
      </c>
      <c r="N4" s="45" t="s">
        <v>282</v>
      </c>
      <c r="O4" s="70" t="s">
        <v>23</v>
      </c>
      <c r="P4" s="17">
        <v>0.5</v>
      </c>
      <c r="Q4" s="18">
        <v>12</v>
      </c>
      <c r="R4" s="18" t="s">
        <v>109</v>
      </c>
      <c r="S4" s="126">
        <v>55</v>
      </c>
      <c r="T4" s="126">
        <v>184</v>
      </c>
      <c r="U4" s="71" t="s">
        <v>44</v>
      </c>
      <c r="V4" s="71">
        <v>1</v>
      </c>
      <c r="W4" s="71" t="str">
        <f aca="true" t="shared" si="0" ref="W4:W16">(U4)</f>
        <v>SEMINATIVO</v>
      </c>
      <c r="X4" s="71">
        <v>9</v>
      </c>
      <c r="Y4" s="72" t="s">
        <v>117</v>
      </c>
      <c r="Z4" s="72" t="s">
        <v>118</v>
      </c>
      <c r="AA4" s="74">
        <v>376.61</v>
      </c>
      <c r="AB4" s="75">
        <v>235.38</v>
      </c>
      <c r="AC4" s="76">
        <v>523</v>
      </c>
      <c r="AD4" s="76">
        <v>776</v>
      </c>
      <c r="AE4" s="77">
        <v>1.078</v>
      </c>
      <c r="AF4" s="74">
        <f aca="true" t="shared" si="1" ref="AF4:AF16">AC4*AE4*P4</f>
        <v>281.897</v>
      </c>
      <c r="AG4" s="78">
        <f aca="true" t="shared" si="2" ref="AG4:AG16">AF4*3</f>
        <v>845.691</v>
      </c>
      <c r="AH4" s="78">
        <f aca="true" t="shared" si="3" ref="AH4:AH16">AF4*0.5</f>
        <v>140.9485</v>
      </c>
      <c r="AI4" s="78">
        <f aca="true" t="shared" si="4" ref="AI4:AI16">AF4</f>
        <v>281.897</v>
      </c>
      <c r="AJ4" s="78">
        <f aca="true" t="shared" si="5" ref="AJ4:AJ16">AC4*0.5*P4</f>
        <v>130.75</v>
      </c>
      <c r="AK4" s="78">
        <v>0</v>
      </c>
      <c r="AL4" s="79">
        <f aca="true" t="shared" si="6" ref="AL4:AL16">(AG4+AI4+AJ4)*2/12</f>
        <v>209.72299999999998</v>
      </c>
      <c r="AM4" s="80">
        <f>AF4+AH4</f>
        <v>422.8455</v>
      </c>
      <c r="AN4" s="74">
        <f aca="true" t="shared" si="7" ref="AN4:AN16">AD4*AE4*P4*6/12/12</f>
        <v>17.427666666666664</v>
      </c>
      <c r="AO4" s="78">
        <f aca="true" t="shared" si="8" ref="AO4:AO16">AN4*3</f>
        <v>52.28299999999999</v>
      </c>
      <c r="AP4" s="78">
        <f aca="true" t="shared" si="9" ref="AP4:AP16">AN4*0.5</f>
        <v>8.713833333333332</v>
      </c>
      <c r="AQ4" s="78">
        <f aca="true" t="shared" si="10" ref="AQ4:AQ16">AN4</f>
        <v>17.427666666666664</v>
      </c>
      <c r="AR4" s="78">
        <f aca="true" t="shared" si="11" ref="AR4:AR16">AD4*0.5*P4</f>
        <v>194</v>
      </c>
      <c r="AS4" s="78">
        <v>0</v>
      </c>
      <c r="AT4" s="79">
        <f aca="true" t="shared" si="12" ref="AT4:AT16">(AO4+AQ4+AR4)*2/12</f>
        <v>43.95177777777778</v>
      </c>
      <c r="AU4" s="103">
        <f>AN4+AP4</f>
        <v>26.141499999999994</v>
      </c>
      <c r="AV4" s="101" t="s">
        <v>71</v>
      </c>
    </row>
    <row r="5" spans="1:48" s="11" customFormat="1" ht="24.75" customHeight="1" thickBot="1">
      <c r="A5" s="136">
        <v>5512</v>
      </c>
      <c r="B5" s="13">
        <v>1</v>
      </c>
      <c r="C5" s="13">
        <v>2</v>
      </c>
      <c r="D5" s="14" t="s">
        <v>152</v>
      </c>
      <c r="E5" s="14" t="s">
        <v>95</v>
      </c>
      <c r="F5" s="137"/>
      <c r="G5" s="13" t="s">
        <v>146</v>
      </c>
      <c r="H5" s="15">
        <v>16099</v>
      </c>
      <c r="I5" s="16" t="s">
        <v>185</v>
      </c>
      <c r="J5" s="41"/>
      <c r="K5" s="43">
        <v>85015</v>
      </c>
      <c r="L5" s="45" t="s">
        <v>248</v>
      </c>
      <c r="M5" s="45" t="s">
        <v>249</v>
      </c>
      <c r="N5" s="45"/>
      <c r="O5" s="70" t="s">
        <v>23</v>
      </c>
      <c r="P5" s="17">
        <v>0.5</v>
      </c>
      <c r="Q5" s="18">
        <v>12</v>
      </c>
      <c r="R5" s="18" t="s">
        <v>109</v>
      </c>
      <c r="S5" s="126">
        <v>55</v>
      </c>
      <c r="T5" s="126">
        <v>184</v>
      </c>
      <c r="U5" s="71" t="s">
        <v>44</v>
      </c>
      <c r="V5" s="71">
        <v>1</v>
      </c>
      <c r="W5" s="71" t="str">
        <f t="shared" si="0"/>
        <v>SEMINATIVO</v>
      </c>
      <c r="X5" s="71">
        <v>9</v>
      </c>
      <c r="Y5" s="72" t="s">
        <v>117</v>
      </c>
      <c r="Z5" s="72" t="s">
        <v>118</v>
      </c>
      <c r="AA5" s="74">
        <v>376.61</v>
      </c>
      <c r="AB5" s="75">
        <v>235.38</v>
      </c>
      <c r="AC5" s="76">
        <v>523</v>
      </c>
      <c r="AD5" s="76">
        <v>776</v>
      </c>
      <c r="AE5" s="77">
        <v>1.078</v>
      </c>
      <c r="AF5" s="74">
        <f t="shared" si="1"/>
        <v>281.897</v>
      </c>
      <c r="AG5" s="78">
        <f t="shared" si="2"/>
        <v>845.691</v>
      </c>
      <c r="AH5" s="78">
        <f t="shared" si="3"/>
        <v>140.9485</v>
      </c>
      <c r="AI5" s="78">
        <f t="shared" si="4"/>
        <v>281.897</v>
      </c>
      <c r="AJ5" s="78">
        <f t="shared" si="5"/>
        <v>130.75</v>
      </c>
      <c r="AK5" s="78">
        <v>0</v>
      </c>
      <c r="AL5" s="79">
        <f t="shared" si="6"/>
        <v>209.72299999999998</v>
      </c>
      <c r="AM5" s="80">
        <f aca="true" t="shared" si="13" ref="AM5:AM16">AF5+AH5</f>
        <v>422.8455</v>
      </c>
      <c r="AN5" s="74">
        <f t="shared" si="7"/>
        <v>17.427666666666664</v>
      </c>
      <c r="AO5" s="78">
        <f t="shared" si="8"/>
        <v>52.28299999999999</v>
      </c>
      <c r="AP5" s="78">
        <f t="shared" si="9"/>
        <v>8.713833333333332</v>
      </c>
      <c r="AQ5" s="78">
        <f t="shared" si="10"/>
        <v>17.427666666666664</v>
      </c>
      <c r="AR5" s="78">
        <f t="shared" si="11"/>
        <v>194</v>
      </c>
      <c r="AS5" s="78">
        <v>0</v>
      </c>
      <c r="AT5" s="79">
        <f t="shared" si="12"/>
        <v>43.95177777777778</v>
      </c>
      <c r="AU5" s="103">
        <f aca="true" t="shared" si="14" ref="AU5:AU16">AN5+AP5</f>
        <v>26.141499999999994</v>
      </c>
      <c r="AV5" s="101" t="s">
        <v>71</v>
      </c>
    </row>
    <row r="6" spans="1:48" s="11" customFormat="1" ht="24.75" customHeight="1" thickBot="1">
      <c r="A6" s="135">
        <v>5511</v>
      </c>
      <c r="B6" s="81">
        <v>1</v>
      </c>
      <c r="C6" s="81">
        <v>1</v>
      </c>
      <c r="D6" s="82" t="s">
        <v>152</v>
      </c>
      <c r="E6" s="82" t="s">
        <v>102</v>
      </c>
      <c r="F6" s="144" t="s">
        <v>280</v>
      </c>
      <c r="G6" s="81" t="s">
        <v>146</v>
      </c>
      <c r="H6" s="83">
        <v>12297</v>
      </c>
      <c r="I6" s="84" t="s">
        <v>183</v>
      </c>
      <c r="J6" s="85" t="s">
        <v>281</v>
      </c>
      <c r="K6" s="86">
        <v>85015</v>
      </c>
      <c r="L6" s="87" t="s">
        <v>248</v>
      </c>
      <c r="M6" s="87" t="s">
        <v>249</v>
      </c>
      <c r="N6" s="87" t="s">
        <v>282</v>
      </c>
      <c r="O6" s="88" t="s">
        <v>23</v>
      </c>
      <c r="P6" s="89">
        <v>0.5</v>
      </c>
      <c r="Q6" s="90">
        <v>12</v>
      </c>
      <c r="R6" s="90" t="s">
        <v>109</v>
      </c>
      <c r="S6" s="125">
        <v>55</v>
      </c>
      <c r="T6" s="125">
        <v>19</v>
      </c>
      <c r="U6" s="91" t="s">
        <v>44</v>
      </c>
      <c r="V6" s="91">
        <v>2</v>
      </c>
      <c r="W6" s="91" t="str">
        <f t="shared" si="0"/>
        <v>SEMINATIVO</v>
      </c>
      <c r="X6" s="91">
        <v>1</v>
      </c>
      <c r="Y6" s="92" t="s">
        <v>184</v>
      </c>
      <c r="Z6" s="92" t="s">
        <v>119</v>
      </c>
      <c r="AA6" s="94">
        <v>68.15</v>
      </c>
      <c r="AB6" s="95">
        <v>36.35</v>
      </c>
      <c r="AC6" s="96">
        <v>1004</v>
      </c>
      <c r="AD6" s="96">
        <v>1481</v>
      </c>
      <c r="AE6" s="97">
        <v>1.078</v>
      </c>
      <c r="AF6" s="94">
        <f t="shared" si="1"/>
        <v>541.1560000000001</v>
      </c>
      <c r="AG6" s="98">
        <f t="shared" si="2"/>
        <v>1623.4680000000003</v>
      </c>
      <c r="AH6" s="98">
        <f t="shared" si="3"/>
        <v>270.57800000000003</v>
      </c>
      <c r="AI6" s="98">
        <f t="shared" si="4"/>
        <v>541.1560000000001</v>
      </c>
      <c r="AJ6" s="98">
        <f t="shared" si="5"/>
        <v>251</v>
      </c>
      <c r="AK6" s="98">
        <v>0</v>
      </c>
      <c r="AL6" s="99">
        <f t="shared" si="6"/>
        <v>402.60400000000004</v>
      </c>
      <c r="AM6" s="100">
        <f t="shared" si="13"/>
        <v>811.7340000000002</v>
      </c>
      <c r="AN6" s="94">
        <f t="shared" si="7"/>
        <v>33.26079166666667</v>
      </c>
      <c r="AO6" s="98">
        <f t="shared" si="8"/>
        <v>99.782375</v>
      </c>
      <c r="AP6" s="98">
        <f t="shared" si="9"/>
        <v>16.630395833333335</v>
      </c>
      <c r="AQ6" s="98">
        <f t="shared" si="10"/>
        <v>33.26079166666667</v>
      </c>
      <c r="AR6" s="98">
        <f t="shared" si="11"/>
        <v>370.25</v>
      </c>
      <c r="AS6" s="98">
        <v>0</v>
      </c>
      <c r="AT6" s="99">
        <f t="shared" si="12"/>
        <v>83.88219444444445</v>
      </c>
      <c r="AU6" s="102">
        <f t="shared" si="14"/>
        <v>49.8911875</v>
      </c>
      <c r="AV6" s="101" t="s">
        <v>71</v>
      </c>
    </row>
    <row r="7" spans="1:48" s="11" customFormat="1" ht="24.75" customHeight="1" thickBot="1">
      <c r="A7" s="135">
        <v>5511</v>
      </c>
      <c r="B7" s="81">
        <v>1</v>
      </c>
      <c r="C7" s="81">
        <v>2</v>
      </c>
      <c r="D7" s="82" t="s">
        <v>152</v>
      </c>
      <c r="E7" s="82" t="s">
        <v>95</v>
      </c>
      <c r="F7" s="144"/>
      <c r="G7" s="81" t="s">
        <v>146</v>
      </c>
      <c r="H7" s="83">
        <v>16099</v>
      </c>
      <c r="I7" s="84" t="s">
        <v>185</v>
      </c>
      <c r="J7" s="85"/>
      <c r="K7" s="86">
        <v>85015</v>
      </c>
      <c r="L7" s="87" t="s">
        <v>248</v>
      </c>
      <c r="M7" s="87" t="s">
        <v>249</v>
      </c>
      <c r="N7" s="87"/>
      <c r="O7" s="88" t="s">
        <v>23</v>
      </c>
      <c r="P7" s="89">
        <v>0.5</v>
      </c>
      <c r="Q7" s="90">
        <v>12</v>
      </c>
      <c r="R7" s="90" t="s">
        <v>109</v>
      </c>
      <c r="S7" s="125">
        <v>55</v>
      </c>
      <c r="T7" s="125">
        <v>19</v>
      </c>
      <c r="U7" s="91" t="s">
        <v>44</v>
      </c>
      <c r="V7" s="91">
        <v>2</v>
      </c>
      <c r="W7" s="91" t="str">
        <f t="shared" si="0"/>
        <v>SEMINATIVO</v>
      </c>
      <c r="X7" s="91">
        <v>1</v>
      </c>
      <c r="Y7" s="92" t="s">
        <v>184</v>
      </c>
      <c r="Z7" s="92" t="s">
        <v>119</v>
      </c>
      <c r="AA7" s="94">
        <v>68.15</v>
      </c>
      <c r="AB7" s="95">
        <v>36.35</v>
      </c>
      <c r="AC7" s="96">
        <v>1004</v>
      </c>
      <c r="AD7" s="96">
        <v>1481</v>
      </c>
      <c r="AE7" s="97">
        <v>1.078</v>
      </c>
      <c r="AF7" s="94">
        <f t="shared" si="1"/>
        <v>541.1560000000001</v>
      </c>
      <c r="AG7" s="98">
        <f t="shared" si="2"/>
        <v>1623.4680000000003</v>
      </c>
      <c r="AH7" s="98">
        <f t="shared" si="3"/>
        <v>270.57800000000003</v>
      </c>
      <c r="AI7" s="98">
        <f t="shared" si="4"/>
        <v>541.1560000000001</v>
      </c>
      <c r="AJ7" s="98">
        <f t="shared" si="5"/>
        <v>251</v>
      </c>
      <c r="AK7" s="98">
        <v>0</v>
      </c>
      <c r="AL7" s="99">
        <f t="shared" si="6"/>
        <v>402.60400000000004</v>
      </c>
      <c r="AM7" s="100">
        <f t="shared" si="13"/>
        <v>811.7340000000002</v>
      </c>
      <c r="AN7" s="94">
        <f t="shared" si="7"/>
        <v>33.26079166666667</v>
      </c>
      <c r="AO7" s="98">
        <f t="shared" si="8"/>
        <v>99.782375</v>
      </c>
      <c r="AP7" s="98">
        <f t="shared" si="9"/>
        <v>16.630395833333335</v>
      </c>
      <c r="AQ7" s="98">
        <f t="shared" si="10"/>
        <v>33.26079166666667</v>
      </c>
      <c r="AR7" s="98">
        <f t="shared" si="11"/>
        <v>370.25</v>
      </c>
      <c r="AS7" s="98">
        <v>0</v>
      </c>
      <c r="AT7" s="99">
        <f t="shared" si="12"/>
        <v>83.88219444444445</v>
      </c>
      <c r="AU7" s="102">
        <f t="shared" si="14"/>
        <v>49.8911875</v>
      </c>
      <c r="AV7" s="101" t="s">
        <v>71</v>
      </c>
    </row>
    <row r="8" spans="1:48" s="11" customFormat="1" ht="24.75" customHeight="1" thickBot="1">
      <c r="A8" s="136">
        <v>5510</v>
      </c>
      <c r="B8" s="13">
        <v>1</v>
      </c>
      <c r="C8" s="13">
        <v>1</v>
      </c>
      <c r="D8" s="14" t="s">
        <v>178</v>
      </c>
      <c r="E8" s="14" t="s">
        <v>130</v>
      </c>
      <c r="F8" s="137"/>
      <c r="G8" s="13" t="s">
        <v>146</v>
      </c>
      <c r="H8" s="15">
        <v>14130</v>
      </c>
      <c r="I8" s="16"/>
      <c r="J8" s="41" t="s">
        <v>283</v>
      </c>
      <c r="K8" s="43">
        <v>85015</v>
      </c>
      <c r="L8" s="45" t="s">
        <v>248</v>
      </c>
      <c r="M8" s="45" t="s">
        <v>249</v>
      </c>
      <c r="N8" s="45"/>
      <c r="O8" s="70" t="s">
        <v>23</v>
      </c>
      <c r="P8" s="17">
        <v>1</v>
      </c>
      <c r="Q8" s="18">
        <v>12</v>
      </c>
      <c r="R8" s="18" t="s">
        <v>109</v>
      </c>
      <c r="S8" s="126">
        <v>55</v>
      </c>
      <c r="T8" s="126">
        <v>126</v>
      </c>
      <c r="U8" s="71" t="s">
        <v>44</v>
      </c>
      <c r="V8" s="71">
        <v>2</v>
      </c>
      <c r="W8" s="71" t="str">
        <f t="shared" si="0"/>
        <v>SEMINATIVO</v>
      </c>
      <c r="X8" s="71">
        <v>1</v>
      </c>
      <c r="Y8" s="72" t="s">
        <v>111</v>
      </c>
      <c r="Z8" s="72" t="s">
        <v>73</v>
      </c>
      <c r="AA8" s="74">
        <v>63.16</v>
      </c>
      <c r="AB8" s="75">
        <v>33.69</v>
      </c>
      <c r="AC8" s="76">
        <v>863</v>
      </c>
      <c r="AD8" s="76">
        <v>1285</v>
      </c>
      <c r="AE8" s="77">
        <v>1.078</v>
      </c>
      <c r="AF8" s="74">
        <f t="shared" si="1"/>
        <v>930.3140000000001</v>
      </c>
      <c r="AG8" s="78">
        <f t="shared" si="2"/>
        <v>2790.942</v>
      </c>
      <c r="AH8" s="78">
        <f t="shared" si="3"/>
        <v>465.15700000000004</v>
      </c>
      <c r="AI8" s="78">
        <f t="shared" si="4"/>
        <v>930.3140000000001</v>
      </c>
      <c r="AJ8" s="78">
        <f t="shared" si="5"/>
        <v>431.5</v>
      </c>
      <c r="AK8" s="78">
        <v>0</v>
      </c>
      <c r="AL8" s="79">
        <f t="shared" si="6"/>
        <v>692.1260000000001</v>
      </c>
      <c r="AM8" s="80">
        <f t="shared" si="13"/>
        <v>1395.471</v>
      </c>
      <c r="AN8" s="74">
        <f t="shared" si="7"/>
        <v>57.717916666666675</v>
      </c>
      <c r="AO8" s="78">
        <f t="shared" si="8"/>
        <v>173.15375000000003</v>
      </c>
      <c r="AP8" s="78">
        <f t="shared" si="9"/>
        <v>28.858958333333337</v>
      </c>
      <c r="AQ8" s="78">
        <f t="shared" si="10"/>
        <v>57.717916666666675</v>
      </c>
      <c r="AR8" s="78">
        <f t="shared" si="11"/>
        <v>642.5</v>
      </c>
      <c r="AS8" s="78">
        <v>0</v>
      </c>
      <c r="AT8" s="79">
        <f t="shared" si="12"/>
        <v>145.56194444444444</v>
      </c>
      <c r="AU8" s="103">
        <f t="shared" si="14"/>
        <v>86.57687500000002</v>
      </c>
      <c r="AV8" s="101" t="s">
        <v>71</v>
      </c>
    </row>
    <row r="9" spans="1:48" s="11" customFormat="1" ht="24.75" customHeight="1" thickBot="1">
      <c r="A9" s="135">
        <v>5509</v>
      </c>
      <c r="B9" s="81">
        <v>1</v>
      </c>
      <c r="C9" s="81">
        <v>1</v>
      </c>
      <c r="D9" s="82" t="s">
        <v>178</v>
      </c>
      <c r="E9" s="82" t="s">
        <v>69</v>
      </c>
      <c r="F9" s="144"/>
      <c r="G9" s="81" t="s">
        <v>146</v>
      </c>
      <c r="H9" s="83">
        <v>13503</v>
      </c>
      <c r="I9" s="84" t="s">
        <v>179</v>
      </c>
      <c r="J9" s="85" t="s">
        <v>284</v>
      </c>
      <c r="K9" s="86">
        <v>85015</v>
      </c>
      <c r="L9" s="87" t="s">
        <v>248</v>
      </c>
      <c r="M9" s="87" t="s">
        <v>249</v>
      </c>
      <c r="N9" s="87"/>
      <c r="O9" s="88" t="s">
        <v>23</v>
      </c>
      <c r="P9" s="89">
        <v>1</v>
      </c>
      <c r="Q9" s="90">
        <v>12</v>
      </c>
      <c r="R9" s="90" t="s">
        <v>109</v>
      </c>
      <c r="S9" s="125">
        <v>55</v>
      </c>
      <c r="T9" s="125">
        <v>18</v>
      </c>
      <c r="U9" s="91" t="s">
        <v>44</v>
      </c>
      <c r="V9" s="91">
        <v>2</v>
      </c>
      <c r="W9" s="91" t="str">
        <f t="shared" si="0"/>
        <v>SEMINATIVO</v>
      </c>
      <c r="X9" s="91">
        <v>0</v>
      </c>
      <c r="Y9" s="92" t="s">
        <v>119</v>
      </c>
      <c r="Z9" s="92" t="s">
        <v>142</v>
      </c>
      <c r="AA9" s="94">
        <v>36.63</v>
      </c>
      <c r="AB9" s="95">
        <v>19.54</v>
      </c>
      <c r="AC9" s="96">
        <v>1</v>
      </c>
      <c r="AD9" s="96">
        <v>13</v>
      </c>
      <c r="AE9" s="97">
        <v>1.078</v>
      </c>
      <c r="AF9" s="94">
        <f t="shared" si="1"/>
        <v>1.078</v>
      </c>
      <c r="AG9" s="98">
        <f t="shared" si="2"/>
        <v>3.234</v>
      </c>
      <c r="AH9" s="98">
        <f t="shared" si="3"/>
        <v>0.539</v>
      </c>
      <c r="AI9" s="98">
        <f t="shared" si="4"/>
        <v>1.078</v>
      </c>
      <c r="AJ9" s="98">
        <f t="shared" si="5"/>
        <v>0.5</v>
      </c>
      <c r="AK9" s="98">
        <v>0</v>
      </c>
      <c r="AL9" s="99">
        <f t="shared" si="6"/>
        <v>0.802</v>
      </c>
      <c r="AM9" s="100">
        <f t="shared" si="13"/>
        <v>1.617</v>
      </c>
      <c r="AN9" s="94">
        <f t="shared" si="7"/>
        <v>0.5839166666666668</v>
      </c>
      <c r="AO9" s="98">
        <f t="shared" si="8"/>
        <v>1.7517500000000004</v>
      </c>
      <c r="AP9" s="98">
        <f t="shared" si="9"/>
        <v>0.2919583333333334</v>
      </c>
      <c r="AQ9" s="98">
        <f t="shared" si="10"/>
        <v>0.5839166666666668</v>
      </c>
      <c r="AR9" s="98">
        <f t="shared" si="11"/>
        <v>6.5</v>
      </c>
      <c r="AS9" s="98">
        <v>0</v>
      </c>
      <c r="AT9" s="99">
        <f t="shared" si="12"/>
        <v>1.472611111111111</v>
      </c>
      <c r="AU9" s="102">
        <f t="shared" si="14"/>
        <v>0.8758750000000002</v>
      </c>
      <c r="AV9" s="101" t="s">
        <v>71</v>
      </c>
    </row>
    <row r="10" spans="1:48" s="11" customFormat="1" ht="24.75" customHeight="1" thickBot="1">
      <c r="A10" s="136">
        <v>5508</v>
      </c>
      <c r="B10" s="13">
        <v>1</v>
      </c>
      <c r="C10" s="13">
        <v>1</v>
      </c>
      <c r="D10" s="14" t="s">
        <v>178</v>
      </c>
      <c r="E10" s="14" t="s">
        <v>130</v>
      </c>
      <c r="F10" s="137"/>
      <c r="G10" s="13" t="s">
        <v>146</v>
      </c>
      <c r="H10" s="15">
        <v>14130</v>
      </c>
      <c r="I10" s="16"/>
      <c r="J10" s="41" t="s">
        <v>283</v>
      </c>
      <c r="K10" s="43">
        <v>85015</v>
      </c>
      <c r="L10" s="45" t="s">
        <v>248</v>
      </c>
      <c r="M10" s="45" t="s">
        <v>249</v>
      </c>
      <c r="N10" s="45"/>
      <c r="O10" s="70" t="s">
        <v>23</v>
      </c>
      <c r="P10" s="17">
        <v>1</v>
      </c>
      <c r="Q10" s="18">
        <v>12</v>
      </c>
      <c r="R10" s="18" t="s">
        <v>109</v>
      </c>
      <c r="S10" s="126">
        <v>55</v>
      </c>
      <c r="T10" s="126">
        <v>125</v>
      </c>
      <c r="U10" s="71" t="s">
        <v>171</v>
      </c>
      <c r="V10" s="71">
        <v>2</v>
      </c>
      <c r="W10" s="71" t="str">
        <f t="shared" si="0"/>
        <v>PASCOLO ARB.</v>
      </c>
      <c r="X10" s="71">
        <v>0</v>
      </c>
      <c r="Y10" s="72" t="s">
        <v>139</v>
      </c>
      <c r="Z10" s="72" t="s">
        <v>47</v>
      </c>
      <c r="AA10" s="74">
        <v>6.66</v>
      </c>
      <c r="AB10" s="75">
        <v>4.61</v>
      </c>
      <c r="AC10" s="76">
        <v>10</v>
      </c>
      <c r="AD10" s="76">
        <v>25</v>
      </c>
      <c r="AE10" s="77">
        <v>0.412</v>
      </c>
      <c r="AF10" s="74">
        <f t="shared" si="1"/>
        <v>4.12</v>
      </c>
      <c r="AG10" s="78">
        <f t="shared" si="2"/>
        <v>12.36</v>
      </c>
      <c r="AH10" s="78">
        <f t="shared" si="3"/>
        <v>2.06</v>
      </c>
      <c r="AI10" s="78">
        <f t="shared" si="4"/>
        <v>4.12</v>
      </c>
      <c r="AJ10" s="78">
        <f t="shared" si="5"/>
        <v>5</v>
      </c>
      <c r="AK10" s="78">
        <v>0</v>
      </c>
      <c r="AL10" s="79">
        <f t="shared" si="6"/>
        <v>3.58</v>
      </c>
      <c r="AM10" s="80">
        <f t="shared" si="13"/>
        <v>6.18</v>
      </c>
      <c r="AN10" s="74">
        <f t="shared" si="7"/>
        <v>0.42916666666666664</v>
      </c>
      <c r="AO10" s="78">
        <f t="shared" si="8"/>
        <v>1.2874999999999999</v>
      </c>
      <c r="AP10" s="78">
        <f t="shared" si="9"/>
        <v>0.21458333333333332</v>
      </c>
      <c r="AQ10" s="78">
        <f t="shared" si="10"/>
        <v>0.42916666666666664</v>
      </c>
      <c r="AR10" s="78">
        <f t="shared" si="11"/>
        <v>12.5</v>
      </c>
      <c r="AS10" s="78">
        <v>0</v>
      </c>
      <c r="AT10" s="79">
        <f t="shared" si="12"/>
        <v>2.3694444444444445</v>
      </c>
      <c r="AU10" s="103">
        <f t="shared" si="14"/>
        <v>0.6437499999999999</v>
      </c>
      <c r="AV10" s="101" t="s">
        <v>71</v>
      </c>
    </row>
    <row r="11" spans="1:48" s="11" customFormat="1" ht="24.75" customHeight="1" thickBot="1">
      <c r="A11" s="135">
        <v>5507</v>
      </c>
      <c r="B11" s="81">
        <v>1</v>
      </c>
      <c r="C11" s="81">
        <v>1</v>
      </c>
      <c r="D11" s="82" t="s">
        <v>178</v>
      </c>
      <c r="E11" s="82" t="s">
        <v>69</v>
      </c>
      <c r="F11" s="144"/>
      <c r="G11" s="81" t="s">
        <v>146</v>
      </c>
      <c r="H11" s="83">
        <v>13503</v>
      </c>
      <c r="I11" s="84" t="s">
        <v>179</v>
      </c>
      <c r="J11" s="85" t="s">
        <v>284</v>
      </c>
      <c r="K11" s="86">
        <v>85015</v>
      </c>
      <c r="L11" s="87" t="s">
        <v>248</v>
      </c>
      <c r="M11" s="87" t="s">
        <v>249</v>
      </c>
      <c r="N11" s="87"/>
      <c r="O11" s="88" t="s">
        <v>23</v>
      </c>
      <c r="P11" s="89">
        <v>1</v>
      </c>
      <c r="Q11" s="90">
        <v>12</v>
      </c>
      <c r="R11" s="90" t="s">
        <v>109</v>
      </c>
      <c r="S11" s="125">
        <v>55</v>
      </c>
      <c r="T11" s="125">
        <v>17</v>
      </c>
      <c r="U11" s="91" t="s">
        <v>171</v>
      </c>
      <c r="V11" s="91">
        <v>2</v>
      </c>
      <c r="W11" s="91" t="str">
        <f t="shared" si="0"/>
        <v>PASCOLO ARB.</v>
      </c>
      <c r="X11" s="91">
        <v>0</v>
      </c>
      <c r="Y11" s="92" t="s">
        <v>136</v>
      </c>
      <c r="Z11" s="92" t="s">
        <v>107</v>
      </c>
      <c r="AA11" s="94">
        <v>5.62</v>
      </c>
      <c r="AB11" s="95">
        <v>3.89</v>
      </c>
      <c r="AC11" s="96">
        <v>343</v>
      </c>
      <c r="AD11" s="96">
        <v>502</v>
      </c>
      <c r="AE11" s="97">
        <v>0.412</v>
      </c>
      <c r="AF11" s="94">
        <f t="shared" si="1"/>
        <v>141.316</v>
      </c>
      <c r="AG11" s="98">
        <f t="shared" si="2"/>
        <v>423.948</v>
      </c>
      <c r="AH11" s="98">
        <f t="shared" si="3"/>
        <v>70.658</v>
      </c>
      <c r="AI11" s="98">
        <f t="shared" si="4"/>
        <v>141.316</v>
      </c>
      <c r="AJ11" s="98">
        <f t="shared" si="5"/>
        <v>171.5</v>
      </c>
      <c r="AK11" s="98">
        <v>0</v>
      </c>
      <c r="AL11" s="99">
        <f t="shared" si="6"/>
        <v>122.794</v>
      </c>
      <c r="AM11" s="100">
        <f t="shared" si="13"/>
        <v>211.974</v>
      </c>
      <c r="AN11" s="94">
        <f t="shared" si="7"/>
        <v>8.617666666666667</v>
      </c>
      <c r="AO11" s="98">
        <f t="shared" si="8"/>
        <v>25.853</v>
      </c>
      <c r="AP11" s="98">
        <f t="shared" si="9"/>
        <v>4.308833333333333</v>
      </c>
      <c r="AQ11" s="98">
        <f t="shared" si="10"/>
        <v>8.617666666666667</v>
      </c>
      <c r="AR11" s="98">
        <f t="shared" si="11"/>
        <v>251</v>
      </c>
      <c r="AS11" s="98">
        <v>0</v>
      </c>
      <c r="AT11" s="99">
        <f t="shared" si="12"/>
        <v>47.57844444444444</v>
      </c>
      <c r="AU11" s="102">
        <f t="shared" si="14"/>
        <v>12.9265</v>
      </c>
      <c r="AV11" s="101" t="s">
        <v>71</v>
      </c>
    </row>
    <row r="12" spans="1:48" s="11" customFormat="1" ht="24.75" customHeight="1" thickBot="1">
      <c r="A12" s="136">
        <v>5506</v>
      </c>
      <c r="B12" s="13">
        <v>1</v>
      </c>
      <c r="C12" s="13">
        <v>1</v>
      </c>
      <c r="D12" s="14" t="s">
        <v>178</v>
      </c>
      <c r="E12" s="14" t="s">
        <v>112</v>
      </c>
      <c r="F12" s="137" t="s">
        <v>285</v>
      </c>
      <c r="G12" s="13" t="s">
        <v>146</v>
      </c>
      <c r="H12" s="15">
        <v>13213</v>
      </c>
      <c r="I12" s="16" t="s">
        <v>181</v>
      </c>
      <c r="J12" s="41" t="s">
        <v>286</v>
      </c>
      <c r="K12" s="43">
        <v>85015</v>
      </c>
      <c r="L12" s="45" t="s">
        <v>248</v>
      </c>
      <c r="M12" s="45" t="s">
        <v>249</v>
      </c>
      <c r="N12" s="45"/>
      <c r="O12" s="70" t="s">
        <v>23</v>
      </c>
      <c r="P12" s="17">
        <v>1</v>
      </c>
      <c r="Q12" s="18">
        <v>12</v>
      </c>
      <c r="R12" s="18" t="s">
        <v>109</v>
      </c>
      <c r="S12" s="126">
        <v>55</v>
      </c>
      <c r="T12" s="126">
        <v>127</v>
      </c>
      <c r="U12" s="71" t="s">
        <v>44</v>
      </c>
      <c r="V12" s="71">
        <v>2</v>
      </c>
      <c r="W12" s="71" t="str">
        <f t="shared" si="0"/>
        <v>SEMINATIVO</v>
      </c>
      <c r="X12" s="71">
        <v>0</v>
      </c>
      <c r="Y12" s="72" t="s">
        <v>124</v>
      </c>
      <c r="Z12" s="72" t="s">
        <v>182</v>
      </c>
      <c r="AA12" s="74">
        <v>28.4</v>
      </c>
      <c r="AB12" s="75">
        <v>15.14</v>
      </c>
      <c r="AC12" s="76">
        <v>77</v>
      </c>
      <c r="AD12" s="76">
        <v>158</v>
      </c>
      <c r="AE12" s="77">
        <v>1.078</v>
      </c>
      <c r="AF12" s="74">
        <f t="shared" si="1"/>
        <v>83.006</v>
      </c>
      <c r="AG12" s="78">
        <f t="shared" si="2"/>
        <v>249.018</v>
      </c>
      <c r="AH12" s="78">
        <f t="shared" si="3"/>
        <v>41.503</v>
      </c>
      <c r="AI12" s="78">
        <f t="shared" si="4"/>
        <v>83.006</v>
      </c>
      <c r="AJ12" s="78">
        <f t="shared" si="5"/>
        <v>38.5</v>
      </c>
      <c r="AK12" s="78">
        <v>0</v>
      </c>
      <c r="AL12" s="79">
        <f t="shared" si="6"/>
        <v>61.754</v>
      </c>
      <c r="AM12" s="80">
        <f t="shared" si="13"/>
        <v>124.509</v>
      </c>
      <c r="AN12" s="74">
        <f t="shared" si="7"/>
        <v>7.0968333333333335</v>
      </c>
      <c r="AO12" s="78">
        <f t="shared" si="8"/>
        <v>21.2905</v>
      </c>
      <c r="AP12" s="78">
        <f t="shared" si="9"/>
        <v>3.5484166666666668</v>
      </c>
      <c r="AQ12" s="78">
        <f t="shared" si="10"/>
        <v>7.0968333333333335</v>
      </c>
      <c r="AR12" s="78">
        <f t="shared" si="11"/>
        <v>79</v>
      </c>
      <c r="AS12" s="78">
        <v>0</v>
      </c>
      <c r="AT12" s="79">
        <f t="shared" si="12"/>
        <v>17.89788888888889</v>
      </c>
      <c r="AU12" s="103">
        <f t="shared" si="14"/>
        <v>10.64525</v>
      </c>
      <c r="AV12" s="101" t="s">
        <v>71</v>
      </c>
    </row>
    <row r="13" spans="1:48" s="11" customFormat="1" ht="24.75" customHeight="1" thickBot="1">
      <c r="A13" s="135">
        <v>5505</v>
      </c>
      <c r="B13" s="81">
        <v>1</v>
      </c>
      <c r="C13" s="81">
        <v>1</v>
      </c>
      <c r="D13" s="82" t="s">
        <v>172</v>
      </c>
      <c r="E13" s="82" t="s">
        <v>173</v>
      </c>
      <c r="F13" s="144"/>
      <c r="G13" s="81"/>
      <c r="H13" s="83"/>
      <c r="I13" s="84">
        <v>80002950766</v>
      </c>
      <c r="J13" s="85" t="s">
        <v>287</v>
      </c>
      <c r="K13" s="86">
        <v>85100</v>
      </c>
      <c r="L13" s="87" t="s">
        <v>288</v>
      </c>
      <c r="M13" s="87" t="s">
        <v>249</v>
      </c>
      <c r="N13" s="87"/>
      <c r="O13" s="88" t="s">
        <v>23</v>
      </c>
      <c r="P13" s="89">
        <v>1</v>
      </c>
      <c r="Q13" s="90">
        <v>12</v>
      </c>
      <c r="R13" s="90" t="s">
        <v>109</v>
      </c>
      <c r="S13" s="125">
        <v>55</v>
      </c>
      <c r="T13" s="125">
        <v>183</v>
      </c>
      <c r="U13" s="91" t="s">
        <v>44</v>
      </c>
      <c r="V13" s="91">
        <v>2</v>
      </c>
      <c r="W13" s="91" t="str">
        <f t="shared" si="0"/>
        <v>SEMINATIVO</v>
      </c>
      <c r="X13" s="91">
        <v>0</v>
      </c>
      <c r="Y13" s="92" t="s">
        <v>104</v>
      </c>
      <c r="Z13" s="92" t="s">
        <v>136</v>
      </c>
      <c r="AA13" s="94">
        <v>0.71</v>
      </c>
      <c r="AB13" s="95">
        <v>0.38</v>
      </c>
      <c r="AC13" s="96">
        <v>43</v>
      </c>
      <c r="AD13" s="96">
        <v>81</v>
      </c>
      <c r="AE13" s="97">
        <v>1.078</v>
      </c>
      <c r="AF13" s="94">
        <f t="shared" si="1"/>
        <v>46.354000000000006</v>
      </c>
      <c r="AG13" s="98">
        <f t="shared" si="2"/>
        <v>139.062</v>
      </c>
      <c r="AH13" s="98">
        <f t="shared" si="3"/>
        <v>23.177000000000003</v>
      </c>
      <c r="AI13" s="98">
        <f t="shared" si="4"/>
        <v>46.354000000000006</v>
      </c>
      <c r="AJ13" s="98">
        <f t="shared" si="5"/>
        <v>21.5</v>
      </c>
      <c r="AK13" s="98">
        <v>0</v>
      </c>
      <c r="AL13" s="99">
        <f t="shared" si="6"/>
        <v>34.486000000000004</v>
      </c>
      <c r="AM13" s="100">
        <f t="shared" si="13"/>
        <v>69.531</v>
      </c>
      <c r="AN13" s="94">
        <f t="shared" si="7"/>
        <v>3.638250000000001</v>
      </c>
      <c r="AO13" s="98">
        <f t="shared" si="8"/>
        <v>10.914750000000003</v>
      </c>
      <c r="AP13" s="98">
        <f t="shared" si="9"/>
        <v>1.8191250000000005</v>
      </c>
      <c r="AQ13" s="98">
        <f t="shared" si="10"/>
        <v>3.638250000000001</v>
      </c>
      <c r="AR13" s="98">
        <f t="shared" si="11"/>
        <v>40.5</v>
      </c>
      <c r="AS13" s="98">
        <v>0</v>
      </c>
      <c r="AT13" s="99">
        <f t="shared" si="12"/>
        <v>9.175500000000001</v>
      </c>
      <c r="AU13" s="102">
        <f t="shared" si="14"/>
        <v>5.457375000000002</v>
      </c>
      <c r="AV13" s="101" t="s">
        <v>71</v>
      </c>
    </row>
    <row r="14" spans="1:48" s="11" customFormat="1" ht="24.75" customHeight="1" thickBot="1">
      <c r="A14" s="136">
        <v>5504</v>
      </c>
      <c r="B14" s="13">
        <v>1</v>
      </c>
      <c r="C14" s="13">
        <v>1</v>
      </c>
      <c r="D14" s="14" t="s">
        <v>178</v>
      </c>
      <c r="E14" s="14" t="s">
        <v>69</v>
      </c>
      <c r="F14" s="137"/>
      <c r="G14" s="13" t="s">
        <v>146</v>
      </c>
      <c r="H14" s="15">
        <v>13503</v>
      </c>
      <c r="I14" s="16" t="s">
        <v>179</v>
      </c>
      <c r="J14" s="41" t="s">
        <v>284</v>
      </c>
      <c r="K14" s="43">
        <v>85015</v>
      </c>
      <c r="L14" s="45" t="s">
        <v>248</v>
      </c>
      <c r="M14" s="45" t="s">
        <v>249</v>
      </c>
      <c r="N14" s="45"/>
      <c r="O14" s="70" t="s">
        <v>23</v>
      </c>
      <c r="P14" s="17">
        <v>1</v>
      </c>
      <c r="Q14" s="18">
        <v>12</v>
      </c>
      <c r="R14" s="18" t="s">
        <v>109</v>
      </c>
      <c r="S14" s="126">
        <v>55</v>
      </c>
      <c r="T14" s="126">
        <v>181</v>
      </c>
      <c r="U14" s="71" t="s">
        <v>44</v>
      </c>
      <c r="V14" s="71">
        <v>2</v>
      </c>
      <c r="W14" s="71" t="str">
        <f t="shared" si="0"/>
        <v>SEMINATIVO</v>
      </c>
      <c r="X14" s="71">
        <v>0</v>
      </c>
      <c r="Y14" s="72" t="s">
        <v>78</v>
      </c>
      <c r="Z14" s="72" t="s">
        <v>115</v>
      </c>
      <c r="AA14" s="74">
        <v>1.46</v>
      </c>
      <c r="AB14" s="75">
        <v>0.78</v>
      </c>
      <c r="AC14" s="76">
        <v>126</v>
      </c>
      <c r="AD14" s="76">
        <v>180</v>
      </c>
      <c r="AE14" s="77">
        <v>1.078</v>
      </c>
      <c r="AF14" s="74">
        <f t="shared" si="1"/>
        <v>135.828</v>
      </c>
      <c r="AG14" s="78">
        <f t="shared" si="2"/>
        <v>407.48400000000004</v>
      </c>
      <c r="AH14" s="78">
        <f t="shared" si="3"/>
        <v>67.914</v>
      </c>
      <c r="AI14" s="78">
        <f t="shared" si="4"/>
        <v>135.828</v>
      </c>
      <c r="AJ14" s="78">
        <f t="shared" si="5"/>
        <v>63</v>
      </c>
      <c r="AK14" s="78">
        <v>0</v>
      </c>
      <c r="AL14" s="79">
        <f t="shared" si="6"/>
        <v>101.052</v>
      </c>
      <c r="AM14" s="80">
        <f t="shared" si="13"/>
        <v>203.74200000000002</v>
      </c>
      <c r="AN14" s="74">
        <f t="shared" si="7"/>
        <v>8.085000000000003</v>
      </c>
      <c r="AO14" s="78">
        <f t="shared" si="8"/>
        <v>24.25500000000001</v>
      </c>
      <c r="AP14" s="78">
        <f t="shared" si="9"/>
        <v>4.042500000000001</v>
      </c>
      <c r="AQ14" s="78">
        <f t="shared" si="10"/>
        <v>8.085000000000003</v>
      </c>
      <c r="AR14" s="78">
        <f t="shared" si="11"/>
        <v>90</v>
      </c>
      <c r="AS14" s="78">
        <v>0</v>
      </c>
      <c r="AT14" s="79">
        <f t="shared" si="12"/>
        <v>20.39</v>
      </c>
      <c r="AU14" s="103">
        <f t="shared" si="14"/>
        <v>12.127500000000005</v>
      </c>
      <c r="AV14" s="101" t="s">
        <v>71</v>
      </c>
    </row>
    <row r="15" spans="1:48" s="11" customFormat="1" ht="24.75" customHeight="1" thickBot="1">
      <c r="A15" s="135">
        <v>5503</v>
      </c>
      <c r="B15" s="81">
        <v>1</v>
      </c>
      <c r="C15" s="81">
        <v>1</v>
      </c>
      <c r="D15" s="82" t="s">
        <v>178</v>
      </c>
      <c r="E15" s="82" t="s">
        <v>69</v>
      </c>
      <c r="F15" s="144"/>
      <c r="G15" s="81" t="s">
        <v>146</v>
      </c>
      <c r="H15" s="83">
        <v>13503</v>
      </c>
      <c r="I15" s="84" t="s">
        <v>179</v>
      </c>
      <c r="J15" s="85" t="s">
        <v>284</v>
      </c>
      <c r="K15" s="86">
        <v>85015</v>
      </c>
      <c r="L15" s="87" t="s">
        <v>248</v>
      </c>
      <c r="M15" s="87" t="s">
        <v>249</v>
      </c>
      <c r="N15" s="87"/>
      <c r="O15" s="88" t="s">
        <v>23</v>
      </c>
      <c r="P15" s="89">
        <v>1</v>
      </c>
      <c r="Q15" s="90">
        <v>12</v>
      </c>
      <c r="R15" s="90" t="s">
        <v>109</v>
      </c>
      <c r="S15" s="125">
        <v>55</v>
      </c>
      <c r="T15" s="125">
        <v>180</v>
      </c>
      <c r="U15" s="91" t="s">
        <v>44</v>
      </c>
      <c r="V15" s="91">
        <v>2</v>
      </c>
      <c r="W15" s="91" t="str">
        <f t="shared" si="0"/>
        <v>SEMINATIVO</v>
      </c>
      <c r="X15" s="91">
        <v>0</v>
      </c>
      <c r="Y15" s="92" t="s">
        <v>180</v>
      </c>
      <c r="Z15" s="92" t="s">
        <v>174</v>
      </c>
      <c r="AA15" s="94">
        <v>28.02</v>
      </c>
      <c r="AB15" s="95">
        <v>14.95</v>
      </c>
      <c r="AC15" s="96">
        <v>112</v>
      </c>
      <c r="AD15" s="96">
        <v>176</v>
      </c>
      <c r="AE15" s="97">
        <v>1.078</v>
      </c>
      <c r="AF15" s="94">
        <f t="shared" si="1"/>
        <v>120.736</v>
      </c>
      <c r="AG15" s="98">
        <f t="shared" si="2"/>
        <v>362.208</v>
      </c>
      <c r="AH15" s="98">
        <f t="shared" si="3"/>
        <v>60.368</v>
      </c>
      <c r="AI15" s="98">
        <f t="shared" si="4"/>
        <v>120.736</v>
      </c>
      <c r="AJ15" s="98">
        <f t="shared" si="5"/>
        <v>56</v>
      </c>
      <c r="AK15" s="98">
        <v>0</v>
      </c>
      <c r="AL15" s="99">
        <f t="shared" si="6"/>
        <v>89.824</v>
      </c>
      <c r="AM15" s="100">
        <f t="shared" si="13"/>
        <v>181.104</v>
      </c>
      <c r="AN15" s="94">
        <f t="shared" si="7"/>
        <v>7.905333333333332</v>
      </c>
      <c r="AO15" s="98">
        <f t="shared" si="8"/>
        <v>23.715999999999998</v>
      </c>
      <c r="AP15" s="98">
        <f t="shared" si="9"/>
        <v>3.952666666666666</v>
      </c>
      <c r="AQ15" s="98">
        <f t="shared" si="10"/>
        <v>7.905333333333332</v>
      </c>
      <c r="AR15" s="98">
        <f t="shared" si="11"/>
        <v>88</v>
      </c>
      <c r="AS15" s="98">
        <v>0</v>
      </c>
      <c r="AT15" s="99">
        <f t="shared" si="12"/>
        <v>19.936888888888888</v>
      </c>
      <c r="AU15" s="102">
        <f t="shared" si="14"/>
        <v>11.857999999999999</v>
      </c>
      <c r="AV15" s="101" t="s">
        <v>71</v>
      </c>
    </row>
    <row r="16" spans="1:48" s="11" customFormat="1" ht="24.75" customHeight="1">
      <c r="A16" s="136">
        <v>5502</v>
      </c>
      <c r="B16" s="13">
        <v>1</v>
      </c>
      <c r="C16" s="13">
        <v>1</v>
      </c>
      <c r="D16" s="14" t="s">
        <v>176</v>
      </c>
      <c r="E16" s="14" t="s">
        <v>130</v>
      </c>
      <c r="F16" s="137"/>
      <c r="G16" s="13" t="s">
        <v>146</v>
      </c>
      <c r="H16" s="15">
        <v>22803</v>
      </c>
      <c r="I16" s="16" t="s">
        <v>177</v>
      </c>
      <c r="J16" s="41" t="s">
        <v>289</v>
      </c>
      <c r="K16" s="43">
        <v>85015</v>
      </c>
      <c r="L16" s="45" t="s">
        <v>248</v>
      </c>
      <c r="M16" s="45" t="s">
        <v>249</v>
      </c>
      <c r="N16" s="45" t="s">
        <v>290</v>
      </c>
      <c r="O16" s="70" t="s">
        <v>23</v>
      </c>
      <c r="P16" s="17">
        <v>1</v>
      </c>
      <c r="Q16" s="18">
        <v>12</v>
      </c>
      <c r="R16" s="18" t="s">
        <v>109</v>
      </c>
      <c r="S16" s="126">
        <v>55</v>
      </c>
      <c r="T16" s="126">
        <v>212</v>
      </c>
      <c r="U16" s="71" t="s">
        <v>44</v>
      </c>
      <c r="V16" s="71">
        <v>2</v>
      </c>
      <c r="W16" s="71" t="str">
        <f t="shared" si="0"/>
        <v>SEMINATIVO</v>
      </c>
      <c r="X16" s="71">
        <v>2</v>
      </c>
      <c r="Y16" s="72" t="s">
        <v>107</v>
      </c>
      <c r="Z16" s="72" t="s">
        <v>107</v>
      </c>
      <c r="AA16" s="74">
        <v>102.9</v>
      </c>
      <c r="AB16" s="75">
        <v>54.88</v>
      </c>
      <c r="AC16" s="76">
        <v>587</v>
      </c>
      <c r="AD16" s="76">
        <v>881</v>
      </c>
      <c r="AE16" s="77">
        <v>1.078</v>
      </c>
      <c r="AF16" s="74">
        <f t="shared" si="1"/>
        <v>632.7860000000001</v>
      </c>
      <c r="AG16" s="78">
        <f t="shared" si="2"/>
        <v>1898.3580000000002</v>
      </c>
      <c r="AH16" s="78">
        <f t="shared" si="3"/>
        <v>316.39300000000003</v>
      </c>
      <c r="AI16" s="78">
        <f t="shared" si="4"/>
        <v>632.7860000000001</v>
      </c>
      <c r="AJ16" s="78">
        <f t="shared" si="5"/>
        <v>293.5</v>
      </c>
      <c r="AK16" s="78">
        <v>0</v>
      </c>
      <c r="AL16" s="79">
        <f t="shared" si="6"/>
        <v>470.77400000000006</v>
      </c>
      <c r="AM16" s="80">
        <f t="shared" si="13"/>
        <v>949.1790000000001</v>
      </c>
      <c r="AN16" s="74">
        <f t="shared" si="7"/>
        <v>39.57158333333334</v>
      </c>
      <c r="AO16" s="78">
        <f t="shared" si="8"/>
        <v>118.71475000000004</v>
      </c>
      <c r="AP16" s="78">
        <f t="shared" si="9"/>
        <v>19.78579166666667</v>
      </c>
      <c r="AQ16" s="78">
        <f t="shared" si="10"/>
        <v>39.57158333333334</v>
      </c>
      <c r="AR16" s="78">
        <f t="shared" si="11"/>
        <v>440.5</v>
      </c>
      <c r="AS16" s="78">
        <v>0</v>
      </c>
      <c r="AT16" s="79">
        <f t="shared" si="12"/>
        <v>99.79772222222222</v>
      </c>
      <c r="AU16" s="103">
        <f t="shared" si="14"/>
        <v>59.35737500000002</v>
      </c>
      <c r="AV16" s="101" t="s">
        <v>71</v>
      </c>
    </row>
    <row r="17" spans="1:48" ht="24.75" customHeight="1" thickBot="1">
      <c r="A17" s="20"/>
      <c r="B17" s="21"/>
      <c r="C17" s="21"/>
      <c r="D17" s="22"/>
      <c r="E17" s="22"/>
      <c r="F17" s="22"/>
      <c r="G17" s="21"/>
      <c r="H17" s="23"/>
      <c r="I17" s="24"/>
      <c r="J17" s="40"/>
      <c r="K17" s="42"/>
      <c r="L17" s="44"/>
      <c r="M17" s="44"/>
      <c r="N17" s="44"/>
      <c r="O17" s="46"/>
      <c r="P17" s="25"/>
      <c r="Q17" s="26"/>
      <c r="R17" s="26"/>
      <c r="S17" s="36"/>
      <c r="T17" s="36"/>
      <c r="U17" s="37"/>
      <c r="V17" s="37"/>
      <c r="W17" s="37"/>
      <c r="X17" s="37"/>
      <c r="Y17" s="37"/>
      <c r="Z17" s="38"/>
      <c r="AA17" s="37"/>
      <c r="AB17" s="38"/>
      <c r="AC17" s="32"/>
      <c r="AD17" s="32"/>
      <c r="AE17" s="9"/>
      <c r="AF17" s="39"/>
      <c r="AG17" s="39"/>
      <c r="AH17" s="39"/>
      <c r="AI17" s="39"/>
      <c r="AJ17" s="39"/>
      <c r="AK17" s="39"/>
      <c r="AL17" s="47"/>
      <c r="AM17" s="49"/>
      <c r="AN17" s="48"/>
      <c r="AO17" s="39"/>
      <c r="AP17" s="39"/>
      <c r="AQ17" s="39"/>
      <c r="AR17" s="39"/>
      <c r="AS17" s="39"/>
      <c r="AT17" s="47"/>
      <c r="AU17" s="49"/>
      <c r="AV17" s="49"/>
    </row>
    <row r="18" spans="1:48" ht="24.75" customHeight="1" thickBot="1">
      <c r="A18" s="12"/>
      <c r="B18" s="13"/>
      <c r="C18" s="13"/>
      <c r="D18" s="14"/>
      <c r="E18" s="14"/>
      <c r="F18" s="14"/>
      <c r="G18" s="13"/>
      <c r="H18" s="15"/>
      <c r="I18" s="16"/>
      <c r="J18" s="41"/>
      <c r="K18" s="43"/>
      <c r="L18" s="45"/>
      <c r="M18" s="45"/>
      <c r="N18" s="45"/>
      <c r="O18" s="65"/>
      <c r="P18" s="17"/>
      <c r="Q18" s="18"/>
      <c r="R18" s="31"/>
      <c r="S18" s="172" t="s">
        <v>81</v>
      </c>
      <c r="T18" s="173"/>
      <c r="U18" s="173"/>
      <c r="V18" s="173"/>
      <c r="W18" s="173"/>
      <c r="X18" s="173"/>
      <c r="Y18" s="173"/>
      <c r="Z18" s="173"/>
      <c r="AA18" s="173"/>
      <c r="AB18" s="174"/>
      <c r="AC18" s="33"/>
      <c r="AD18" s="33"/>
      <c r="AE18" s="19" t="s">
        <v>22</v>
      </c>
      <c r="AF18" s="10"/>
      <c r="AG18" s="10"/>
      <c r="AH18" s="10"/>
      <c r="AI18" s="10"/>
      <c r="AJ18" s="10"/>
      <c r="AK18" s="10"/>
      <c r="AL18" s="175">
        <f>SUM(AM6:AM17)</f>
        <v>4766.775000000001</v>
      </c>
      <c r="AM18" s="176"/>
      <c r="AN18" s="177">
        <f>SUM(AU6:AU17)</f>
        <v>300.25087500000006</v>
      </c>
      <c r="AO18" s="178" t="s">
        <v>22</v>
      </c>
      <c r="AP18" s="179"/>
      <c r="AQ18" s="179"/>
      <c r="AR18" s="179"/>
      <c r="AS18" s="179"/>
      <c r="AT18" s="179"/>
      <c r="AU18" s="180"/>
      <c r="AV18" s="64" t="s">
        <v>22</v>
      </c>
    </row>
  </sheetData>
  <mergeCells count="11">
    <mergeCell ref="A1:P2"/>
    <mergeCell ref="Q1:AB2"/>
    <mergeCell ref="AC1:AD2"/>
    <mergeCell ref="AE1:AE3"/>
    <mergeCell ref="S18:AB18"/>
    <mergeCell ref="AL18:AM18"/>
    <mergeCell ref="AN18:AU18"/>
    <mergeCell ref="AF1:AM1"/>
    <mergeCell ref="AN1:AU1"/>
    <mergeCell ref="AF2:AM2"/>
    <mergeCell ref="AN2:AU2"/>
  </mergeCells>
  <printOptions/>
  <pageMargins left="0.21" right="0.22" top="0.984251968503937" bottom="0.984251968503937" header="0.5118110236220472" footer="0.5118110236220472"/>
  <pageSetup horizontalDpi="360" verticalDpi="360" orientation="landscape" paperSize="8" scale="95" r:id="rId3"/>
  <headerFooter alignWithMargins="0">
    <oddHeader>&amp;C&amp;"Arial,Corsivo"PIANO PARTICELLARE DESCRITTIVO - COMUNE DI ACERENZA</oddHeader>
  </headerFooter>
  <colBreaks count="1" manualBreakCount="1">
    <brk id="2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49.140625" style="0" customWidth="1"/>
    <col min="2" max="4" width="24.7109375" style="0" customWidth="1"/>
    <col min="7" max="7" width="10.7109375" style="0" bestFit="1" customWidth="1"/>
  </cols>
  <sheetData>
    <row r="2" spans="1:5" ht="40.5" customHeight="1">
      <c r="A2" s="202" t="s">
        <v>246</v>
      </c>
      <c r="B2" s="203"/>
      <c r="C2" s="203"/>
      <c r="D2" s="203"/>
      <c r="E2" s="203"/>
    </row>
    <row r="3" spans="1:4" ht="59.25" customHeight="1">
      <c r="A3" s="201" t="s">
        <v>88</v>
      </c>
      <c r="B3" s="201"/>
      <c r="C3" s="201"/>
      <c r="D3" s="201"/>
    </row>
    <row r="5" ht="14.25">
      <c r="A5" s="51" t="s">
        <v>48</v>
      </c>
    </row>
    <row r="6" ht="14.25">
      <c r="A6" s="51"/>
    </row>
    <row r="8" ht="13.5" thickBot="1"/>
    <row r="9" spans="1:6" ht="14.25">
      <c r="A9" s="204" t="s">
        <v>10</v>
      </c>
      <c r="B9" s="129" t="s">
        <v>52</v>
      </c>
      <c r="C9" s="129" t="s">
        <v>53</v>
      </c>
      <c r="D9" s="131" t="s">
        <v>54</v>
      </c>
      <c r="E9" s="50"/>
      <c r="F9" s="50"/>
    </row>
    <row r="10" spans="1:4" ht="13.5" thickBot="1">
      <c r="A10" s="205"/>
      <c r="B10" s="130" t="s">
        <v>49</v>
      </c>
      <c r="C10" s="130" t="s">
        <v>49</v>
      </c>
      <c r="D10" s="130" t="s">
        <v>49</v>
      </c>
    </row>
    <row r="11" spans="1:4" ht="30" customHeight="1">
      <c r="A11" s="128" t="s">
        <v>92</v>
      </c>
      <c r="B11" s="67">
        <f>(OPPIDO!AL50)</f>
        <v>13356.048000000003</v>
      </c>
      <c r="C11" s="53">
        <f>(OPPIDO!AN50)</f>
        <v>582.6766250000001</v>
      </c>
      <c r="D11" s="53">
        <f>(B11+C11)</f>
        <v>13938.724625000003</v>
      </c>
    </row>
    <row r="12" spans="1:4" ht="30" customHeight="1">
      <c r="A12" s="128" t="s">
        <v>91</v>
      </c>
      <c r="B12" s="67">
        <f>(ACERENZA!AL18)</f>
        <v>4766.775000000001</v>
      </c>
      <c r="C12" s="53">
        <f>(ACERENZA!AN18)</f>
        <v>300.25087500000006</v>
      </c>
      <c r="D12" s="53">
        <f>(B12+C12)</f>
        <v>5067.025875</v>
      </c>
    </row>
    <row r="13" spans="1:7" ht="30" customHeight="1">
      <c r="A13" s="55" t="s">
        <v>51</v>
      </c>
      <c r="B13" s="68">
        <f>SUM(B11:B12)</f>
        <v>18122.823000000004</v>
      </c>
      <c r="C13" s="54">
        <f>SUM(C11:C12)</f>
        <v>882.9275000000001</v>
      </c>
      <c r="D13" s="54">
        <f>SUM(D11:D12)</f>
        <v>19005.750500000002</v>
      </c>
      <c r="G13" s="69" t="s">
        <v>22</v>
      </c>
    </row>
    <row r="14" spans="1:4" ht="30" customHeight="1" thickBot="1">
      <c r="A14" s="56" t="s">
        <v>55</v>
      </c>
      <c r="B14" s="197" t="s">
        <v>22</v>
      </c>
      <c r="C14" s="198"/>
      <c r="D14" s="132">
        <f>21225.07-D13</f>
        <v>2219.319499999998</v>
      </c>
    </row>
    <row r="15" spans="1:4" ht="30" customHeight="1" thickBot="1">
      <c r="A15" s="199" t="s">
        <v>56</v>
      </c>
      <c r="B15" s="200"/>
      <c r="C15" s="200"/>
      <c r="D15" s="133">
        <f>D13+D14</f>
        <v>21225.07</v>
      </c>
    </row>
    <row r="16" spans="1:4" ht="14.25">
      <c r="A16" s="50"/>
      <c r="B16" s="50"/>
      <c r="C16" s="50"/>
      <c r="D16" s="50"/>
    </row>
    <row r="21" ht="12.75">
      <c r="C21" t="s">
        <v>22</v>
      </c>
    </row>
  </sheetData>
  <mergeCells count="5">
    <mergeCell ref="B14:C14"/>
    <mergeCell ref="A15:C15"/>
    <mergeCell ref="A3:D3"/>
    <mergeCell ref="A2:E2"/>
    <mergeCell ref="A9:A10"/>
  </mergeCells>
  <printOptions/>
  <pageMargins left="1.22" right="0.2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9" sqref="A19:A20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0.8515625" style="0" customWidth="1"/>
    <col min="4" max="4" width="23.421875" style="0" customWidth="1"/>
  </cols>
  <sheetData>
    <row r="1" spans="1:4" ht="30.75" customHeight="1">
      <c r="A1" s="218" t="s">
        <v>242</v>
      </c>
      <c r="B1" s="218"/>
      <c r="C1" s="218"/>
      <c r="D1" s="218"/>
    </row>
    <row r="2" spans="1:4" ht="54" customHeight="1">
      <c r="A2" s="201" t="s">
        <v>88</v>
      </c>
      <c r="B2" s="201"/>
      <c r="C2" s="201"/>
      <c r="D2" s="201"/>
    </row>
    <row r="4" ht="14.25">
      <c r="A4" s="51" t="s">
        <v>241</v>
      </c>
    </row>
    <row r="5" ht="15" thickBot="1">
      <c r="A5" s="51"/>
    </row>
    <row r="6" spans="1:4" ht="13.5" customHeight="1" thickTop="1">
      <c r="A6" s="219" t="s">
        <v>243</v>
      </c>
      <c r="B6" s="220"/>
      <c r="C6" s="220"/>
      <c r="D6" s="221"/>
    </row>
    <row r="7" spans="1:4" ht="12.75">
      <c r="A7" s="222"/>
      <c r="B7" s="223"/>
      <c r="C7" s="223"/>
      <c r="D7" s="224"/>
    </row>
    <row r="8" spans="1:4" ht="13.5" thickBot="1">
      <c r="A8" s="225"/>
      <c r="B8" s="226"/>
      <c r="C8" s="226"/>
      <c r="D8" s="227"/>
    </row>
    <row r="9" spans="1:4" ht="13.5" thickTop="1">
      <c r="A9" s="57"/>
      <c r="B9" s="217" t="s">
        <v>57</v>
      </c>
      <c r="C9" s="217"/>
      <c r="D9" s="58">
        <v>10780</v>
      </c>
    </row>
    <row r="10" spans="1:4" ht="12.75">
      <c r="A10" s="60"/>
      <c r="B10" s="206" t="s">
        <v>58</v>
      </c>
      <c r="C10" s="206"/>
      <c r="D10" s="59">
        <v>11120</v>
      </c>
    </row>
    <row r="11" spans="1:4" ht="12.75">
      <c r="A11" s="61"/>
      <c r="B11" s="206" t="s">
        <v>59</v>
      </c>
      <c r="C11" s="206"/>
      <c r="D11" s="59">
        <v>20480</v>
      </c>
    </row>
    <row r="12" spans="1:4" ht="12.75">
      <c r="A12" s="61"/>
      <c r="B12" s="206" t="s">
        <v>60</v>
      </c>
      <c r="C12" s="206"/>
      <c r="D12" s="59">
        <v>20480</v>
      </c>
    </row>
    <row r="13" spans="1:4" ht="12.75">
      <c r="A13" s="61"/>
      <c r="B13" s="206" t="s">
        <v>61</v>
      </c>
      <c r="C13" s="206"/>
      <c r="D13" s="59">
        <v>10680</v>
      </c>
    </row>
    <row r="14" spans="1:4" ht="12.75">
      <c r="A14" s="61"/>
      <c r="B14" s="206" t="s">
        <v>82</v>
      </c>
      <c r="C14" s="206"/>
      <c r="D14" s="59">
        <v>9550</v>
      </c>
    </row>
    <row r="15" spans="1:4" ht="12.75">
      <c r="A15" s="61"/>
      <c r="B15" s="206" t="s">
        <v>244</v>
      </c>
      <c r="C15" s="206"/>
      <c r="D15" s="59">
        <v>22820</v>
      </c>
    </row>
    <row r="16" spans="1:4" ht="12.75">
      <c r="A16" s="61"/>
      <c r="B16" s="206" t="s">
        <v>84</v>
      </c>
      <c r="C16" s="206"/>
      <c r="D16" s="59">
        <v>20420</v>
      </c>
    </row>
    <row r="17" spans="1:4" ht="12.75">
      <c r="A17" s="61"/>
      <c r="B17" s="206" t="s">
        <v>245</v>
      </c>
      <c r="C17" s="206"/>
      <c r="D17" s="59">
        <v>30330</v>
      </c>
    </row>
    <row r="18" spans="1:4" ht="12.75">
      <c r="A18" s="61"/>
      <c r="B18" s="206" t="s">
        <v>86</v>
      </c>
      <c r="C18" s="206"/>
      <c r="D18" s="63">
        <v>5160</v>
      </c>
    </row>
    <row r="19" spans="1:4" ht="12.75">
      <c r="A19" s="60"/>
      <c r="B19" s="206" t="s">
        <v>63</v>
      </c>
      <c r="C19" s="206"/>
      <c r="D19" s="59">
        <v>3630</v>
      </c>
    </row>
    <row r="20" spans="1:4" ht="12.75">
      <c r="A20" s="60"/>
      <c r="B20" s="206" t="s">
        <v>64</v>
      </c>
      <c r="C20" s="206"/>
      <c r="D20" s="63">
        <v>4120</v>
      </c>
    </row>
    <row r="21" spans="1:4" ht="12.75">
      <c r="A21" s="61"/>
      <c r="B21" s="206" t="s">
        <v>65</v>
      </c>
      <c r="C21" s="206"/>
      <c r="D21" s="59">
        <v>3630</v>
      </c>
    </row>
    <row r="22" spans="1:4" ht="12.75">
      <c r="A22" s="61"/>
      <c r="B22" s="206" t="s">
        <v>87</v>
      </c>
      <c r="C22" s="206"/>
      <c r="D22" s="59">
        <v>2220</v>
      </c>
    </row>
    <row r="23" spans="1:4" ht="12.75">
      <c r="A23" s="61"/>
      <c r="B23" s="206" t="s">
        <v>66</v>
      </c>
      <c r="C23" s="206"/>
      <c r="D23" s="59">
        <v>4100</v>
      </c>
    </row>
    <row r="24" spans="1:4" ht="13.5" thickBot="1">
      <c r="A24" s="127"/>
      <c r="B24" s="207" t="s">
        <v>62</v>
      </c>
      <c r="C24" s="207"/>
      <c r="D24" s="62">
        <v>8900</v>
      </c>
    </row>
    <row r="25" ht="13.5" thickTop="1"/>
    <row r="48" spans="1:4" ht="30.75" customHeight="1">
      <c r="A48" s="218" t="s">
        <v>89</v>
      </c>
      <c r="B48" s="218"/>
      <c r="C48" s="218"/>
      <c r="D48" s="218"/>
    </row>
    <row r="49" spans="1:4" ht="54" customHeight="1">
      <c r="A49" s="201" t="s">
        <v>88</v>
      </c>
      <c r="B49" s="201"/>
      <c r="C49" s="201"/>
      <c r="D49" s="201"/>
    </row>
    <row r="51" ht="14.25">
      <c r="A51" s="51" t="s">
        <v>72</v>
      </c>
    </row>
    <row r="52" ht="15" thickBot="1">
      <c r="A52" s="51"/>
    </row>
    <row r="53" spans="1:4" ht="13.5" thickTop="1">
      <c r="A53" s="208" t="s">
        <v>90</v>
      </c>
      <c r="B53" s="209"/>
      <c r="C53" s="209"/>
      <c r="D53" s="210"/>
    </row>
    <row r="54" spans="1:4" ht="12.75">
      <c r="A54" s="211"/>
      <c r="B54" s="212"/>
      <c r="C54" s="212"/>
      <c r="D54" s="213"/>
    </row>
    <row r="55" spans="1:4" ht="13.5" thickBot="1">
      <c r="A55" s="214"/>
      <c r="B55" s="215"/>
      <c r="C55" s="215"/>
      <c r="D55" s="216"/>
    </row>
    <row r="56" spans="1:4" ht="13.5" thickTop="1">
      <c r="A56" s="57"/>
      <c r="B56" s="217" t="s">
        <v>57</v>
      </c>
      <c r="C56" s="217"/>
      <c r="D56" s="58">
        <v>10230</v>
      </c>
    </row>
    <row r="57" spans="1:4" ht="12.75">
      <c r="A57" s="60"/>
      <c r="B57" s="206" t="s">
        <v>58</v>
      </c>
      <c r="C57" s="206"/>
      <c r="D57" s="59">
        <v>10230</v>
      </c>
    </row>
    <row r="58" spans="1:4" ht="12.75">
      <c r="A58" s="61"/>
      <c r="B58" s="206" t="s">
        <v>59</v>
      </c>
      <c r="C58" s="206"/>
      <c r="D58" s="59">
        <v>18820</v>
      </c>
    </row>
    <row r="59" spans="1:4" ht="12.75">
      <c r="A59" s="61"/>
      <c r="B59" s="206" t="s">
        <v>60</v>
      </c>
      <c r="C59" s="206"/>
      <c r="D59" s="59">
        <v>18820</v>
      </c>
    </row>
    <row r="60" spans="1:4" ht="12.75">
      <c r="A60" s="60"/>
      <c r="B60" s="206" t="s">
        <v>61</v>
      </c>
      <c r="C60" s="206"/>
      <c r="D60" s="59">
        <v>9390</v>
      </c>
    </row>
    <row r="61" spans="1:4" ht="12.75">
      <c r="A61" s="60"/>
      <c r="B61" s="206" t="s">
        <v>82</v>
      </c>
      <c r="C61" s="206"/>
      <c r="D61" s="59">
        <v>8940</v>
      </c>
    </row>
    <row r="62" spans="1:4" ht="12.75">
      <c r="A62" s="61"/>
      <c r="B62" s="206" t="s">
        <v>83</v>
      </c>
      <c r="C62" s="206"/>
      <c r="D62" s="59">
        <v>21800</v>
      </c>
    </row>
    <row r="63" spans="1:4" ht="12.75">
      <c r="A63" s="61"/>
      <c r="B63" s="206" t="s">
        <v>84</v>
      </c>
      <c r="C63" s="206"/>
      <c r="D63" s="59">
        <v>19520</v>
      </c>
    </row>
    <row r="64" spans="1:4" ht="12.75">
      <c r="A64" s="61"/>
      <c r="B64" s="206" t="s">
        <v>85</v>
      </c>
      <c r="C64" s="206"/>
      <c r="D64" s="59">
        <v>28980</v>
      </c>
    </row>
    <row r="65" spans="1:4" ht="12.75">
      <c r="A65" s="61"/>
      <c r="B65" s="206" t="s">
        <v>86</v>
      </c>
      <c r="C65" s="206"/>
      <c r="D65" s="59">
        <v>4900</v>
      </c>
    </row>
    <row r="66" spans="1:4" ht="12.75">
      <c r="A66" s="61"/>
      <c r="B66" s="206" t="s">
        <v>63</v>
      </c>
      <c r="C66" s="206"/>
      <c r="D66" s="59">
        <v>3350</v>
      </c>
    </row>
    <row r="67" spans="1:4" ht="12.75">
      <c r="A67" s="61"/>
      <c r="B67" s="206" t="s">
        <v>64</v>
      </c>
      <c r="C67" s="206"/>
      <c r="D67" s="63">
        <v>3800</v>
      </c>
    </row>
    <row r="68" spans="1:4" ht="12.75">
      <c r="A68" s="61"/>
      <c r="B68" s="206" t="s">
        <v>65</v>
      </c>
      <c r="C68" s="206"/>
      <c r="D68" s="59">
        <v>3350</v>
      </c>
    </row>
    <row r="69" spans="1:4" ht="12.75">
      <c r="A69" s="60"/>
      <c r="B69" s="206" t="s">
        <v>87</v>
      </c>
      <c r="C69" s="206"/>
      <c r="D69" s="59">
        <v>2050</v>
      </c>
    </row>
    <row r="70" spans="1:4" ht="12.75">
      <c r="A70" s="61"/>
      <c r="B70" s="206" t="s">
        <v>66</v>
      </c>
      <c r="C70" s="206"/>
      <c r="D70" s="59">
        <v>3780</v>
      </c>
    </row>
    <row r="71" spans="1:4" ht="13.5" thickBot="1">
      <c r="A71" s="127"/>
      <c r="B71" s="207" t="s">
        <v>62</v>
      </c>
      <c r="C71" s="207"/>
      <c r="D71" s="62">
        <v>8330</v>
      </c>
    </row>
    <row r="72" ht="13.5" thickTop="1"/>
  </sheetData>
  <mergeCells count="38">
    <mergeCell ref="A2:D2"/>
    <mergeCell ref="A1:D1"/>
    <mergeCell ref="B20:C20"/>
    <mergeCell ref="B22:C22"/>
    <mergeCell ref="B19:C19"/>
    <mergeCell ref="A6:D8"/>
    <mergeCell ref="B12:C12"/>
    <mergeCell ref="B14:C14"/>
    <mergeCell ref="B9:C9"/>
    <mergeCell ref="B10:C10"/>
    <mergeCell ref="B11:C11"/>
    <mergeCell ref="B24:C24"/>
    <mergeCell ref="B21:C21"/>
    <mergeCell ref="B23:C23"/>
    <mergeCell ref="A49:D49"/>
    <mergeCell ref="A53:D55"/>
    <mergeCell ref="B56:C56"/>
    <mergeCell ref="B13:C13"/>
    <mergeCell ref="B15:C15"/>
    <mergeCell ref="B16:C16"/>
    <mergeCell ref="B17:C17"/>
    <mergeCell ref="A48:D48"/>
    <mergeCell ref="B71:C71"/>
    <mergeCell ref="B18:C18"/>
    <mergeCell ref="B66:C66"/>
    <mergeCell ref="B67:C67"/>
    <mergeCell ref="B68:C68"/>
    <mergeCell ref="B69:C69"/>
    <mergeCell ref="B63:C63"/>
    <mergeCell ref="B64:C64"/>
    <mergeCell ref="B65:C65"/>
    <mergeCell ref="B60:C60"/>
    <mergeCell ref="B70:C70"/>
    <mergeCell ref="B61:C61"/>
    <mergeCell ref="B62:C62"/>
    <mergeCell ref="B57:C57"/>
    <mergeCell ref="B58:C58"/>
    <mergeCell ref="B59:C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umberto.masi</cp:lastModifiedBy>
  <cp:lastPrinted>2009-07-20T14:14:25Z</cp:lastPrinted>
  <dcterms:created xsi:type="dcterms:W3CDTF">2004-10-20T11:02:18Z</dcterms:created>
  <dcterms:modified xsi:type="dcterms:W3CDTF">2009-11-20T13:06:22Z</dcterms:modified>
  <cp:category/>
  <cp:version/>
  <cp:contentType/>
  <cp:contentStatus/>
</cp:coreProperties>
</file>