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0" windowWidth="15240" windowHeight="9180" activeTab="0"/>
  </bookViews>
  <sheets>
    <sheet name="foglio 8" sheetId="1" r:id="rId1"/>
    <sheet name="foglio 12" sheetId="2" r:id="rId2"/>
    <sheet name="foglio 13" sheetId="3" r:id="rId3"/>
    <sheet name="RIEPILOGO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<sst xmlns="http://schemas.openxmlformats.org/spreadsheetml/2006/main" count="1061" uniqueCount="297">
  <si>
    <t>Qualità</t>
  </si>
  <si>
    <t>PROVINCIA DI POTENZA</t>
  </si>
  <si>
    <t>IDENTIFICATIVI  DITTA</t>
  </si>
  <si>
    <t>IDENTIFICATIVO PARTICELLA</t>
  </si>
  <si>
    <t>OCCUPAZIONE</t>
  </si>
  <si>
    <t>V.A.M. anno 2005      Euro</t>
  </si>
  <si>
    <t>INDENNITA'</t>
  </si>
  <si>
    <t>OCCUPAZIONE DEFINITIVA</t>
  </si>
  <si>
    <t>OCCUPAZIONE TEMPORANEA</t>
  </si>
  <si>
    <t>N°. D'ordine</t>
  </si>
  <si>
    <t>N° riferimento piano descrittivo</t>
  </si>
  <si>
    <t>N°. Intestatari</t>
  </si>
  <si>
    <t>COGNOME</t>
  </si>
  <si>
    <t>NOME</t>
  </si>
  <si>
    <t>PATERNITA'  O STATO CIVILE</t>
  </si>
  <si>
    <t>LUOGO DI NASCITA</t>
  </si>
  <si>
    <t>DATA DI NASCITA</t>
  </si>
  <si>
    <t>CODICE FISCALE</t>
  </si>
  <si>
    <t>INDIRIZZO</t>
  </si>
  <si>
    <t>CAP</t>
  </si>
  <si>
    <t>COMUNE</t>
  </si>
  <si>
    <t>PROVINCIA</t>
  </si>
  <si>
    <t>TEL.</t>
  </si>
  <si>
    <t>TITOLO</t>
  </si>
  <si>
    <t>QUOTA</t>
  </si>
  <si>
    <t>regione agraria</t>
  </si>
  <si>
    <t>COMUNE CENSUARIO</t>
  </si>
  <si>
    <t>Foglio Mappa</t>
  </si>
  <si>
    <t>Particelle</t>
  </si>
  <si>
    <t>classe</t>
  </si>
  <si>
    <t>COLTURA ATTUALE</t>
  </si>
  <si>
    <t>ettari</t>
  </si>
  <si>
    <t>are</t>
  </si>
  <si>
    <t>centiare</t>
  </si>
  <si>
    <t>reddito dom.</t>
  </si>
  <si>
    <t>reddito agrario</t>
  </si>
  <si>
    <t>Definitiva mq.</t>
  </si>
  <si>
    <t>Temporanea mq.</t>
  </si>
  <si>
    <t>indennità base provvisoria Euro</t>
  </si>
  <si>
    <t>coltivatore diretto art. 40 comma 4</t>
  </si>
  <si>
    <t>cessione volontaria art. 45 comma 2 lett. C</t>
  </si>
  <si>
    <t>fittavolo/ mezzadro art. 42 comma 1</t>
  </si>
  <si>
    <t>Incremento per soprassuolo (euro 0,50 x mq.)</t>
  </si>
  <si>
    <t>Incremento per sovrastrutture (da stima)</t>
  </si>
  <si>
    <t>Interessi per anticipata occupazione art. 20 comma 6</t>
  </si>
  <si>
    <t>Indennità Offerta Euro</t>
  </si>
  <si>
    <t>Proprietario</t>
  </si>
  <si>
    <t>SEMINATIVO</t>
  </si>
  <si>
    <t>POTENZA</t>
  </si>
  <si>
    <t>USUFRUTTUARIO</t>
  </si>
  <si>
    <t>ROCCO</t>
  </si>
  <si>
    <t xml:space="preserve">MARIA </t>
  </si>
  <si>
    <t>ROSA</t>
  </si>
  <si>
    <t>CARMELA</t>
  </si>
  <si>
    <t>ANTONIO</t>
  </si>
  <si>
    <t>GIUSEPPE</t>
  </si>
  <si>
    <t>MARIA</t>
  </si>
  <si>
    <t>CANIO</t>
  </si>
  <si>
    <t>MARGHERITA</t>
  </si>
  <si>
    <t>PADULA</t>
  </si>
  <si>
    <t>MICHELE</t>
  </si>
  <si>
    <t>NICOLA</t>
  </si>
  <si>
    <t>MARIA TERESA</t>
  </si>
  <si>
    <t>TRICARICO</t>
  </si>
  <si>
    <t xml:space="preserve">RIVIELLO </t>
  </si>
  <si>
    <t>SAN CHIRICO NUOVO</t>
  </si>
  <si>
    <t>San Chirico Nuovo</t>
  </si>
  <si>
    <t xml:space="preserve">SAN CHIRICO NUOVO </t>
  </si>
  <si>
    <t xml:space="preserve">LACAVA </t>
  </si>
  <si>
    <t xml:space="preserve">ANNA </t>
  </si>
  <si>
    <t xml:space="preserve">14/09/1899 </t>
  </si>
  <si>
    <t xml:space="preserve">LCVNNA99P54H795M </t>
  </si>
  <si>
    <t xml:space="preserve">LIOI </t>
  </si>
  <si>
    <t xml:space="preserve">MARIA BRIGIDA </t>
  </si>
  <si>
    <t xml:space="preserve"> 02/03/1956</t>
  </si>
  <si>
    <t xml:space="preserve">LIOMBR56C42G942R </t>
  </si>
  <si>
    <t xml:space="preserve">LIOMRA57D54G942Q </t>
  </si>
  <si>
    <t xml:space="preserve"> MAGGIO</t>
  </si>
  <si>
    <t>MAGGIO</t>
  </si>
  <si>
    <t xml:space="preserve">CARMELA </t>
  </si>
  <si>
    <t xml:space="preserve"> 
BIANCA EMANUELA </t>
  </si>
  <si>
    <t xml:space="preserve"> 
MARIA CARMELA 
   </t>
  </si>
  <si>
    <t>EMANUELA MARIA</t>
  </si>
  <si>
    <t xml:space="preserve">NAPOLI </t>
  </si>
  <si>
    <t xml:space="preserve"> 09/05/1972</t>
  </si>
  <si>
    <t xml:space="preserve">13/07/1938 
  </t>
  </si>
  <si>
    <t xml:space="preserve">
13/01/1935 </t>
  </si>
  <si>
    <t xml:space="preserve"> 
26/03/1940</t>
  </si>
  <si>
    <t xml:space="preserve">MGGCML72E49F839P </t>
  </si>
  <si>
    <t xml:space="preserve">MGGBCM38L53H795E </t>
  </si>
  <si>
    <t xml:space="preserve">MGGMCR35A53H795O </t>
  </si>
  <si>
    <t xml:space="preserve">
MGGMLM40C66H795S</t>
  </si>
  <si>
    <t xml:space="preserve"> 02/04/1891 
  </t>
  </si>
  <si>
    <t xml:space="preserve">
31/07/1938 
  </t>
  </si>
  <si>
    <t xml:space="preserve">PDLMHL38L31H795O </t>
  </si>
  <si>
    <t xml:space="preserve">LCVNTN48A11H795R </t>
  </si>
  <si>
    <t xml:space="preserve">PDLMRA33H47H795U </t>
  </si>
  <si>
    <t>PARADISO</t>
  </si>
  <si>
    <t>ANTONIA</t>
  </si>
  <si>
    <t xml:space="preserve">PRDNTN35T61H795P </t>
  </si>
  <si>
    <t xml:space="preserve">RGARCC35S04H795O </t>
  </si>
  <si>
    <t xml:space="preserve">STRMTR36D49H795R </t>
  </si>
  <si>
    <t>RAGO</t>
  </si>
  <si>
    <t>STRAZIUSO</t>
  </si>
  <si>
    <t xml:space="preserve">D`ALOIA </t>
  </si>
  <si>
    <t xml:space="preserve">ARCANGELO </t>
  </si>
  <si>
    <t xml:space="preserve">LUIGI </t>
  </si>
  <si>
    <t>BALDASSARRE</t>
  </si>
  <si>
    <t>STASI</t>
  </si>
  <si>
    <t>TERESA</t>
  </si>
  <si>
    <t xml:space="preserve">BLDCML39S60H795A </t>
  </si>
  <si>
    <t xml:space="preserve">BLDCNA44L17H795R                               </t>
  </si>
  <si>
    <t xml:space="preserve"> 05/07/1937</t>
  </si>
  <si>
    <t xml:space="preserve"> 07/01/1906</t>
  </si>
  <si>
    <t>STSRSO06A47H795F</t>
  </si>
  <si>
    <t xml:space="preserve">BLDTRS37L45H795O </t>
  </si>
  <si>
    <t xml:space="preserve">BLDMRA35E46H795U </t>
  </si>
  <si>
    <t>BLDMHL03A01H795F</t>
  </si>
  <si>
    <t>ANGELA</t>
  </si>
  <si>
    <t xml:space="preserve">STRNGL53B50H795Q </t>
  </si>
  <si>
    <t>DELL'AGLIO</t>
  </si>
  <si>
    <t>23/03/192</t>
  </si>
  <si>
    <t>DLLNTN22C63H795D</t>
  </si>
  <si>
    <t>INCOLTO PRODUTTIVO</t>
  </si>
  <si>
    <t>VIGNETO</t>
  </si>
  <si>
    <t>PDLCML14L64H795G</t>
  </si>
  <si>
    <t>DE GRAZIA</t>
  </si>
  <si>
    <t>GIOVANNI</t>
  </si>
  <si>
    <t xml:space="preserve">DGRGNN14R29H795L </t>
  </si>
  <si>
    <t>DGRNTN06C41H795T</t>
  </si>
  <si>
    <t xml:space="preserve">PRETE </t>
  </si>
  <si>
    <t>MARIA ARCANGELA</t>
  </si>
  <si>
    <t xml:space="preserve">PTNGPP30S26H795S </t>
  </si>
  <si>
    <t>PERRIELLO</t>
  </si>
  <si>
    <t>DOMENICANTONIO</t>
  </si>
  <si>
    <t xml:space="preserve">PRRDNC18L07H795Y </t>
  </si>
  <si>
    <t>LOVAGLIO</t>
  </si>
  <si>
    <t>ARMENTO</t>
  </si>
  <si>
    <t>13/08/1896</t>
  </si>
  <si>
    <t xml:space="preserve">LVGRSO96M53H795E </t>
  </si>
  <si>
    <t xml:space="preserve">RMNNCL20A26H795I </t>
  </si>
  <si>
    <t>MUCCI</t>
  </si>
  <si>
    <t xml:space="preserve">MCCNTN55C31H795H </t>
  </si>
  <si>
    <t>DLLRSO14T70H795H</t>
  </si>
  <si>
    <t>BLDNCL30L25H795P</t>
  </si>
  <si>
    <t xml:space="preserve">LASALA </t>
  </si>
  <si>
    <t xml:space="preserve">LSLNGL53H54H795C </t>
  </si>
  <si>
    <t>MGGRCC47P22H795F</t>
  </si>
  <si>
    <t>ANTONIO MARIA</t>
  </si>
  <si>
    <t>PEPE</t>
  </si>
  <si>
    <t>ANGIOLATTA CARMELA</t>
  </si>
  <si>
    <t xml:space="preserve">LCVNNM40H02H795I </t>
  </si>
  <si>
    <t>PPENLT49H52H795Y</t>
  </si>
  <si>
    <t>DAMIANO</t>
  </si>
  <si>
    <t>INNOCENZO</t>
  </si>
  <si>
    <t>RUSSO</t>
  </si>
  <si>
    <t>MICHELINA</t>
  </si>
  <si>
    <t>COUSUFRUTTUARIO</t>
  </si>
  <si>
    <t xml:space="preserve"> 09/04/1936</t>
  </si>
  <si>
    <t xml:space="preserve">DMNGPP22B01H795M </t>
  </si>
  <si>
    <t xml:space="preserve">DMNNCN52A18H795W </t>
  </si>
  <si>
    <t>01/019/01/1929</t>
  </si>
  <si>
    <t>RSSMHL29A59H795J</t>
  </si>
  <si>
    <t>D'ALOIA</t>
  </si>
  <si>
    <t xml:space="preserve">MAGGIO </t>
  </si>
  <si>
    <t xml:space="preserve">
MORINELLI </t>
  </si>
  <si>
    <t xml:space="preserve">BIANCA EMANUELA </t>
  </si>
  <si>
    <t xml:space="preserve">GIOVANNI </t>
  </si>
  <si>
    <t xml:space="preserve">CHIARA </t>
  </si>
  <si>
    <t>GAUDENZIO VINCENZO</t>
  </si>
  <si>
    <t>ROCCO AUGUSTO</t>
  </si>
  <si>
    <t xml:space="preserve">13/07/1938
 </t>
  </si>
  <si>
    <t xml:space="preserve">
27/01/1936</t>
  </si>
  <si>
    <t xml:space="preserve">26/03/1940
 </t>
  </si>
  <si>
    <t xml:space="preserve"> 04/02/1968</t>
  </si>
  <si>
    <t xml:space="preserve">MARIA CARMELA </t>
  </si>
  <si>
    <t xml:space="preserve">EMANUELA MARIA </t>
  </si>
  <si>
    <t>MGGGNN36A27H795B</t>
  </si>
  <si>
    <t>MGGMLM40C66H795S</t>
  </si>
  <si>
    <t xml:space="preserve">MRNCHR74R60G942H </t>
  </si>
  <si>
    <t>MRNGNZ68B04G942S</t>
  </si>
  <si>
    <t xml:space="preserve">MRNRCG70L23L418X </t>
  </si>
  <si>
    <t>ANNA</t>
  </si>
  <si>
    <t>PDLNNA20D41H795B</t>
  </si>
  <si>
    <t xml:space="preserve">PPENNM51E15H795Z </t>
  </si>
  <si>
    <t xml:space="preserve">BLDRSO27S42H795K </t>
  </si>
  <si>
    <t>LASALA</t>
  </si>
  <si>
    <t>LSLRCC74C27L418F</t>
  </si>
  <si>
    <t>ANTONIO GIUSEPPE DOMENICO</t>
  </si>
  <si>
    <t>LACAPRA</t>
  </si>
  <si>
    <t>LCPRCC37H25H795V</t>
  </si>
  <si>
    <t>FISCHETTI</t>
  </si>
  <si>
    <t>PDLNTN18A64H795Q</t>
  </si>
  <si>
    <t>10/03/194</t>
  </si>
  <si>
    <t xml:space="preserve">FSCMRA44C50H795W </t>
  </si>
  <si>
    <t>FSCNNZ39P44H795Q</t>
  </si>
  <si>
    <t xml:space="preserve">DCNRFL15L43H795G </t>
  </si>
  <si>
    <t xml:space="preserve">FSCNNZ46P49H795B </t>
  </si>
  <si>
    <t>FSCNTN15S02H795O</t>
  </si>
  <si>
    <t xml:space="preserve">DE CANIO </t>
  </si>
  <si>
    <t>RAFFAELLA</t>
  </si>
  <si>
    <t xml:space="preserve">FISCHETTI </t>
  </si>
  <si>
    <t>ANNUNZIATA</t>
  </si>
  <si>
    <t>COMUNE DI SAN CHIRICO NUOVO</t>
  </si>
  <si>
    <t>PASCOLO</t>
  </si>
  <si>
    <t>FILOMENA</t>
  </si>
  <si>
    <t xml:space="preserve">GIUSEPPE </t>
  </si>
  <si>
    <t xml:space="preserve">PDLGPP47D26H795Q </t>
  </si>
  <si>
    <t xml:space="preserve">PDLMHL41M06H795J </t>
  </si>
  <si>
    <t xml:space="preserve"> 02/02/1950
  </t>
  </si>
  <si>
    <t xml:space="preserve">PDLMRA50B42H795U </t>
  </si>
  <si>
    <t xml:space="preserve">PDLRCC44E05H795L </t>
  </si>
  <si>
    <t>BONELLI</t>
  </si>
  <si>
    <t>ANNA MARIA</t>
  </si>
  <si>
    <t xml:space="preserve">BNLNNA28D43H795X </t>
  </si>
  <si>
    <t xml:space="preserve">BLDMHL20S13H795Z </t>
  </si>
  <si>
    <t>SARANGELO</t>
  </si>
  <si>
    <t>PASQULE</t>
  </si>
  <si>
    <t xml:space="preserve">SRNNMR49E66H795J </t>
  </si>
  <si>
    <t>BLDMRA25E60H795G</t>
  </si>
  <si>
    <t xml:space="preserve">LSLPQL62C03H795D </t>
  </si>
  <si>
    <t xml:space="preserve">SRNNTN20R15H795G </t>
  </si>
  <si>
    <t>AMATI</t>
  </si>
  <si>
    <t>VITO NICOLA</t>
  </si>
  <si>
    <t>DOMENICO</t>
  </si>
  <si>
    <t>DI STASI</t>
  </si>
  <si>
    <t xml:space="preserve"> 02/12/1931 </t>
  </si>
  <si>
    <t xml:space="preserve">BLDCNA31S04H795L </t>
  </si>
  <si>
    <t>OLITA</t>
  </si>
  <si>
    <t>LTONTN24E01H795I</t>
  </si>
  <si>
    <t xml:space="preserve">STRCML21B47H795N </t>
  </si>
  <si>
    <t>ISABELLA ROSETTA</t>
  </si>
  <si>
    <t xml:space="preserve">PDLSLL47A49H795B </t>
  </si>
  <si>
    <t xml:space="preserve">LCPNCL25A23H795A </t>
  </si>
  <si>
    <t>EUSTACCHIO</t>
  </si>
  <si>
    <t>ROSINA</t>
  </si>
  <si>
    <t xml:space="preserve">LVGMGH47E55H795H </t>
  </si>
  <si>
    <t xml:space="preserve">LVGNCL49H01H795U </t>
  </si>
  <si>
    <t>LVGRSN54B66H795K</t>
  </si>
  <si>
    <t>GIOVANNA</t>
  </si>
  <si>
    <t>80</t>
  </si>
  <si>
    <t>28</t>
  </si>
  <si>
    <t>78</t>
  </si>
  <si>
    <t>43</t>
  </si>
  <si>
    <t>45</t>
  </si>
  <si>
    <t>35</t>
  </si>
  <si>
    <t>16</t>
  </si>
  <si>
    <t>96</t>
  </si>
  <si>
    <t>36</t>
  </si>
  <si>
    <t>65</t>
  </si>
  <si>
    <t>3</t>
  </si>
  <si>
    <t>76</t>
  </si>
  <si>
    <t>U</t>
  </si>
  <si>
    <t>0</t>
  </si>
  <si>
    <t>60</t>
  </si>
  <si>
    <t>20</t>
  </si>
  <si>
    <t>24</t>
  </si>
  <si>
    <t>63</t>
  </si>
  <si>
    <t>68</t>
  </si>
  <si>
    <t>38</t>
  </si>
  <si>
    <t>97</t>
  </si>
  <si>
    <t>61</t>
  </si>
  <si>
    <t>74</t>
  </si>
  <si>
    <t>93</t>
  </si>
  <si>
    <t>81</t>
  </si>
  <si>
    <t>5</t>
  </si>
  <si>
    <t>4</t>
  </si>
  <si>
    <t>44</t>
  </si>
  <si>
    <t>21</t>
  </si>
  <si>
    <t>V.A.M. anno 2007      Euro</t>
  </si>
  <si>
    <t>22</t>
  </si>
  <si>
    <t>64</t>
  </si>
  <si>
    <t>11</t>
  </si>
  <si>
    <t>42</t>
  </si>
  <si>
    <t>30</t>
  </si>
  <si>
    <t>47</t>
  </si>
  <si>
    <t>29</t>
  </si>
  <si>
    <t>14</t>
  </si>
  <si>
    <t>85</t>
  </si>
  <si>
    <t>90</t>
  </si>
  <si>
    <t>40</t>
  </si>
  <si>
    <t>D`ALOIA</t>
  </si>
  <si>
    <t>Concedente</t>
  </si>
  <si>
    <t>Livellario</t>
  </si>
  <si>
    <t>5/12/1883</t>
  </si>
  <si>
    <t>95</t>
  </si>
  <si>
    <t>Adeguamento, miglioramento e telecontrollo della rete idrica del centro urbano e delle frazioni</t>
  </si>
  <si>
    <t>PIANO DI ESPROPRIO: RIEPILOGO</t>
  </si>
  <si>
    <t>INDENNITA' TEMPORANEA</t>
  </si>
  <si>
    <t xml:space="preserve"> </t>
  </si>
  <si>
    <t xml:space="preserve">SPESE PER PROCEDURE ESPROPRIATIVE </t>
  </si>
  <si>
    <t>TOTALE COSTI ESPROPRI</t>
  </si>
  <si>
    <t>INDENNITA' DEFINITIVA</t>
  </si>
  <si>
    <t>INDENNITA' TOTALE</t>
  </si>
  <si>
    <t>SOMMANO LE INDENNITA'  FOGLIO 8</t>
  </si>
  <si>
    <t>SOMMANO LE INDENNITA'  FOGLIO 12</t>
  </si>
  <si>
    <t>SOMMANO LE INDENNITA'  FOGLIO 13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</si>
</sst>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.000"/>
    <numFmt numFmtId="175" formatCode="[$-410]dddd\ d\ mmmm\ yyyy"/>
    <numFmt numFmtId="176" formatCode="[$-410]mmmm\-yy;@"/>
    <numFmt numFmtId="177" formatCode="dd/mm/yy;@"/>
    <numFmt numFmtId="178" formatCode="d/m/yyyy"/>
    <numFmt numFmtId="179" formatCode="#\ ???/???"/>
    <numFmt numFmtId="180" formatCode="0.000"/>
    <numFmt numFmtId="181" formatCode="&quot;€&quot;\ #,##0.00"/>
  </numFmts>
  <fonts count="33">
    <font>
      <sz val="10"/>
      <name val="Arial"/>
      <family val="0"/>
    </font>
    <font>
      <sz val="8"/>
      <name val="Arial"/>
      <family val="0"/>
    </font>
    <font>
      <sz val="9"/>
      <name val="Centaur"/>
      <family val="1"/>
    </font>
    <font>
      <sz val="10"/>
      <name val="Centaur"/>
      <family val="1"/>
    </font>
    <font>
      <b/>
      <sz val="10"/>
      <name val="Centaur"/>
      <family val="1"/>
    </font>
    <font>
      <b/>
      <sz val="8.5"/>
      <name val="Centaur"/>
      <family val="1"/>
    </font>
    <font>
      <sz val="7.5"/>
      <name val="Centaur"/>
      <family val="1"/>
    </font>
    <font>
      <sz val="8.5"/>
      <name val="Centaur"/>
      <family val="1"/>
    </font>
    <font>
      <b/>
      <sz val="6"/>
      <name val="Centaur"/>
      <family val="1"/>
    </font>
    <font>
      <b/>
      <sz val="12"/>
      <name val="Centaur"/>
      <family val="1"/>
    </font>
    <font>
      <sz val="6"/>
      <name val="Centaur"/>
      <family val="1"/>
    </font>
    <font>
      <b/>
      <sz val="26"/>
      <name val="Swis721 BdOul BT"/>
      <family val="5"/>
    </font>
    <font>
      <b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medium"/>
      <right style="medium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 style="medium"/>
      <right style="medium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44" fontId="0" fillId="0" borderId="0" applyFont="0" applyFill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178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17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7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0" fontId="6" fillId="0" borderId="13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2" fontId="6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44" fontId="8" fillId="0" borderId="18" xfId="42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178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 wrapText="1" shrinkToFit="1"/>
    </xf>
    <xf numFmtId="0" fontId="3" fillId="22" borderId="19" xfId="0" applyFont="1" applyFill="1" applyBorder="1" applyAlignment="1" applyProtection="1">
      <alignment horizontal="center" vertical="center" textRotation="90" wrapText="1"/>
      <protection/>
    </xf>
    <xf numFmtId="0" fontId="3" fillId="22" borderId="20" xfId="0" applyFont="1" applyFill="1" applyBorder="1" applyAlignment="1" applyProtection="1">
      <alignment horizontal="center" vertical="center" textRotation="90" wrapText="1"/>
      <protection/>
    </xf>
    <xf numFmtId="0" fontId="4" fillId="22" borderId="21" xfId="0" applyFont="1" applyFill="1" applyBorder="1" applyAlignment="1" applyProtection="1">
      <alignment horizontal="center" vertical="center" wrapText="1"/>
      <protection/>
    </xf>
    <xf numFmtId="0" fontId="4" fillId="22" borderId="20" xfId="0" applyFont="1" applyFill="1" applyBorder="1" applyAlignment="1" applyProtection="1">
      <alignment horizontal="center" vertical="center" wrapText="1"/>
      <protection/>
    </xf>
    <xf numFmtId="178" fontId="4" fillId="22" borderId="21" xfId="0" applyNumberFormat="1" applyFont="1" applyFill="1" applyBorder="1" applyAlignment="1" applyProtection="1">
      <alignment horizontal="center" vertical="center" wrapText="1"/>
      <protection/>
    </xf>
    <xf numFmtId="179" fontId="4" fillId="22" borderId="21" xfId="0" applyNumberFormat="1" applyFont="1" applyFill="1" applyBorder="1" applyAlignment="1" applyProtection="1">
      <alignment horizontal="center" vertical="center" textRotation="90" wrapText="1"/>
      <protection/>
    </xf>
    <xf numFmtId="179" fontId="4" fillId="22" borderId="21" xfId="0" applyNumberFormat="1" applyFont="1" applyFill="1" applyBorder="1" applyAlignment="1" applyProtection="1">
      <alignment horizontal="center" vertical="center" wrapText="1"/>
      <protection/>
    </xf>
    <xf numFmtId="0" fontId="4" fillId="22" borderId="21" xfId="0" applyFont="1" applyFill="1" applyBorder="1" applyAlignment="1" applyProtection="1">
      <alignment horizontal="center" vertical="center" textRotation="90" wrapText="1"/>
      <protection/>
    </xf>
    <xf numFmtId="0" fontId="3" fillId="22" borderId="21" xfId="0" applyFont="1" applyFill="1" applyBorder="1" applyAlignment="1" applyProtection="1">
      <alignment horizontal="center" vertical="center" textRotation="90" wrapText="1"/>
      <protection/>
    </xf>
    <xf numFmtId="0" fontId="3" fillId="22" borderId="22" xfId="0" applyFont="1" applyFill="1" applyBorder="1" applyAlignment="1" applyProtection="1">
      <alignment horizontal="center" vertical="center" textRotation="90" wrapText="1"/>
      <protection/>
    </xf>
    <xf numFmtId="0" fontId="3" fillId="22" borderId="18" xfId="0" applyFont="1" applyFill="1" applyBorder="1" applyAlignment="1" applyProtection="1">
      <alignment horizontal="center" vertical="center" textRotation="90" wrapText="1"/>
      <protection/>
    </xf>
    <xf numFmtId="0" fontId="5" fillId="22" borderId="20" xfId="0" applyFont="1" applyFill="1" applyBorder="1" applyAlignment="1" applyProtection="1">
      <alignment horizontal="center" vertical="center" textRotation="90" wrapText="1"/>
      <protection/>
    </xf>
    <xf numFmtId="0" fontId="5" fillId="22" borderId="21" xfId="0" applyFont="1" applyFill="1" applyBorder="1" applyAlignment="1" applyProtection="1">
      <alignment horizontal="center" vertical="center" textRotation="90" wrapText="1"/>
      <protection/>
    </xf>
    <xf numFmtId="0" fontId="5" fillId="22" borderId="22" xfId="0" applyFont="1" applyFill="1" applyBorder="1" applyAlignment="1" applyProtection="1">
      <alignment horizontal="center" vertical="center" textRotation="90" wrapText="1"/>
      <protection/>
    </xf>
    <xf numFmtId="0" fontId="5" fillId="22" borderId="18" xfId="0" applyFont="1" applyFill="1" applyBorder="1" applyAlignment="1" applyProtection="1">
      <alignment horizontal="center" vertical="center" textRotation="90" wrapText="1"/>
      <protection/>
    </xf>
    <xf numFmtId="0" fontId="5" fillId="22" borderId="19" xfId="0" applyFont="1" applyFill="1" applyBorder="1" applyAlignment="1" applyProtection="1">
      <alignment horizontal="center" vertical="center" textRotation="90" wrapText="1"/>
      <protection/>
    </xf>
    <xf numFmtId="0" fontId="6" fillId="24" borderId="10" xfId="0" applyFont="1" applyFill="1" applyBorder="1" applyAlignment="1" applyProtection="1">
      <alignment horizontal="center" vertical="center"/>
      <protection locked="0"/>
    </xf>
    <xf numFmtId="0" fontId="6" fillId="24" borderId="11" xfId="0" applyFont="1" applyFill="1" applyBorder="1" applyAlignment="1" applyProtection="1">
      <alignment horizontal="center" vertical="center"/>
      <protection locked="0"/>
    </xf>
    <xf numFmtId="0" fontId="6" fillId="24" borderId="11" xfId="0" applyFont="1" applyFill="1" applyBorder="1" applyAlignment="1" applyProtection="1">
      <alignment horizontal="left" vertical="center" wrapText="1"/>
      <protection locked="0"/>
    </xf>
    <xf numFmtId="0" fontId="6" fillId="24" borderId="11" xfId="0" applyFont="1" applyFill="1" applyBorder="1" applyAlignment="1" applyProtection="1">
      <alignment horizontal="left" vertical="center"/>
      <protection locked="0"/>
    </xf>
    <xf numFmtId="178" fontId="6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12" xfId="0" applyFont="1" applyFill="1" applyBorder="1" applyAlignment="1" applyProtection="1">
      <alignment horizontal="center" vertical="center" wrapText="1"/>
      <protection locked="0"/>
    </xf>
    <xf numFmtId="0" fontId="6" fillId="24" borderId="12" xfId="0" applyFont="1" applyFill="1" applyBorder="1" applyAlignment="1" applyProtection="1">
      <alignment horizontal="center" vertical="center"/>
      <protection locked="0"/>
    </xf>
    <xf numFmtId="179" fontId="6" fillId="24" borderId="11" xfId="0" applyNumberFormat="1" applyFont="1" applyFill="1" applyBorder="1" applyAlignment="1" applyProtection="1">
      <alignment horizontal="center" vertical="center" wrapText="1"/>
      <protection locked="0"/>
    </xf>
    <xf numFmtId="179" fontId="7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49" fontId="6" fillId="24" borderId="11" xfId="0" applyNumberFormat="1" applyFont="1" applyFill="1" applyBorder="1" applyAlignment="1">
      <alignment horizontal="center" vertical="center"/>
    </xf>
    <xf numFmtId="2" fontId="6" fillId="24" borderId="11" xfId="0" applyNumberFormat="1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180" fontId="6" fillId="24" borderId="13" xfId="0" applyNumberFormat="1" applyFont="1" applyFill="1" applyBorder="1" applyAlignment="1">
      <alignment horizontal="center" vertical="center"/>
    </xf>
    <xf numFmtId="2" fontId="6" fillId="24" borderId="12" xfId="0" applyNumberFormat="1" applyFont="1" applyFill="1" applyBorder="1" applyAlignment="1">
      <alignment horizontal="center" vertical="center"/>
    </xf>
    <xf numFmtId="2" fontId="6" fillId="24" borderId="14" xfId="0" applyNumberFormat="1" applyFont="1" applyFill="1" applyBorder="1" applyAlignment="1">
      <alignment horizontal="center" vertical="center"/>
    </xf>
    <xf numFmtId="2" fontId="6" fillId="24" borderId="15" xfId="0" applyNumberFormat="1" applyFont="1" applyFill="1" applyBorder="1" applyAlignment="1">
      <alignment horizontal="center" vertical="center"/>
    </xf>
    <xf numFmtId="2" fontId="6" fillId="24" borderId="10" xfId="0" applyNumberFormat="1" applyFont="1" applyFill="1" applyBorder="1" applyAlignment="1">
      <alignment horizontal="center" vertical="center"/>
    </xf>
    <xf numFmtId="2" fontId="6" fillId="24" borderId="16" xfId="0" applyNumberFormat="1" applyFont="1" applyFill="1" applyBorder="1" applyAlignment="1">
      <alignment horizontal="center" vertical="center"/>
    </xf>
    <xf numFmtId="178" fontId="6" fillId="2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left" vertical="center" wrapText="1" shrinkToFit="1"/>
      <protection locked="0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" fontId="6" fillId="24" borderId="11" xfId="0" applyNumberFormat="1" applyFont="1" applyFill="1" applyBorder="1" applyAlignment="1">
      <alignment horizontal="center" vertical="center"/>
    </xf>
    <xf numFmtId="4" fontId="6" fillId="24" borderId="16" xfId="0" applyNumberFormat="1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 shrinkToFit="1"/>
    </xf>
    <xf numFmtId="0" fontId="10" fillId="24" borderId="11" xfId="0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/>
    </xf>
    <xf numFmtId="2" fontId="6" fillId="0" borderId="25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26" xfId="0" applyFont="1" applyBorder="1" applyAlignment="1">
      <alignment vertical="center" wrapText="1"/>
    </xf>
    <xf numFmtId="181" fontId="14" fillId="0" borderId="26" xfId="0" applyNumberFormat="1" applyFont="1" applyBorder="1" applyAlignment="1">
      <alignment horizontal="right" vertical="center"/>
    </xf>
    <xf numFmtId="181" fontId="14" fillId="0" borderId="26" xfId="0" applyNumberFormat="1" applyFont="1" applyBorder="1" applyAlignment="1">
      <alignment vertical="center"/>
    </xf>
    <xf numFmtId="181" fontId="14" fillId="25" borderId="26" xfId="0" applyNumberFormat="1" applyFont="1" applyFill="1" applyBorder="1" applyAlignment="1">
      <alignment vertical="center"/>
    </xf>
    <xf numFmtId="181" fontId="15" fillId="0" borderId="26" xfId="0" applyNumberFormat="1" applyFont="1" applyBorder="1" applyAlignment="1">
      <alignment vertical="center"/>
    </xf>
    <xf numFmtId="0" fontId="9" fillId="22" borderId="27" xfId="0" applyFont="1" applyFill="1" applyBorder="1" applyAlignment="1">
      <alignment horizontal="center" vertical="center"/>
    </xf>
    <xf numFmtId="0" fontId="9" fillId="22" borderId="28" xfId="0" applyFont="1" applyFill="1" applyBorder="1" applyAlignment="1">
      <alignment horizontal="center" vertical="center"/>
    </xf>
    <xf numFmtId="0" fontId="9" fillId="22" borderId="29" xfId="0" applyFont="1" applyFill="1" applyBorder="1" applyAlignment="1">
      <alignment horizontal="center" vertical="center"/>
    </xf>
    <xf numFmtId="0" fontId="9" fillId="22" borderId="30" xfId="0" applyFont="1" applyFill="1" applyBorder="1" applyAlignment="1">
      <alignment horizontal="center" vertical="center"/>
    </xf>
    <xf numFmtId="0" fontId="9" fillId="22" borderId="31" xfId="0" applyFont="1" applyFill="1" applyBorder="1" applyAlignment="1">
      <alignment horizontal="center" vertical="center"/>
    </xf>
    <xf numFmtId="0" fontId="9" fillId="22" borderId="32" xfId="0" applyFont="1" applyFill="1" applyBorder="1" applyAlignment="1">
      <alignment horizontal="center" vertical="center"/>
    </xf>
    <xf numFmtId="0" fontId="2" fillId="22" borderId="27" xfId="0" applyFont="1" applyFill="1" applyBorder="1" applyAlignment="1">
      <alignment horizontal="center" vertical="center"/>
    </xf>
    <xf numFmtId="0" fontId="2" fillId="22" borderId="29" xfId="0" applyFont="1" applyFill="1" applyBorder="1" applyAlignment="1">
      <alignment horizontal="center" vertical="center"/>
    </xf>
    <xf numFmtId="0" fontId="2" fillId="22" borderId="30" xfId="0" applyFont="1" applyFill="1" applyBorder="1" applyAlignment="1">
      <alignment horizontal="center" vertical="center"/>
    </xf>
    <xf numFmtId="0" fontId="2" fillId="22" borderId="32" xfId="0" applyFont="1" applyFill="1" applyBorder="1" applyAlignment="1">
      <alignment horizontal="center" vertical="center"/>
    </xf>
    <xf numFmtId="0" fontId="3" fillId="22" borderId="33" xfId="0" applyFont="1" applyFill="1" applyBorder="1" applyAlignment="1">
      <alignment horizontal="center" vertical="center" wrapText="1"/>
    </xf>
    <xf numFmtId="0" fontId="3" fillId="22" borderId="34" xfId="0" applyFont="1" applyFill="1" applyBorder="1" applyAlignment="1">
      <alignment horizontal="center" vertical="center" wrapText="1"/>
    </xf>
    <xf numFmtId="0" fontId="3" fillId="22" borderId="3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4" fillId="0" borderId="36" xfId="0" applyFont="1" applyFill="1" applyBorder="1" applyAlignment="1">
      <alignment horizontal="right" vertical="center" wrapText="1"/>
    </xf>
    <xf numFmtId="0" fontId="4" fillId="0" borderId="37" xfId="0" applyFont="1" applyFill="1" applyBorder="1" applyAlignment="1">
      <alignment horizontal="right" vertical="center" wrapText="1"/>
    </xf>
    <xf numFmtId="0" fontId="3" fillId="22" borderId="17" xfId="0" applyFont="1" applyFill="1" applyBorder="1" applyAlignment="1">
      <alignment horizontal="center"/>
    </xf>
    <xf numFmtId="0" fontId="3" fillId="22" borderId="36" xfId="0" applyFont="1" applyFill="1" applyBorder="1" applyAlignment="1">
      <alignment horizontal="center"/>
    </xf>
    <xf numFmtId="0" fontId="3" fillId="22" borderId="37" xfId="0" applyFont="1" applyFill="1" applyBorder="1" applyAlignment="1">
      <alignment horizontal="center"/>
    </xf>
    <xf numFmtId="181" fontId="14" fillId="0" borderId="38" xfId="0" applyNumberFormat="1" applyFont="1" applyBorder="1" applyAlignment="1">
      <alignment horizontal="center" vertical="center"/>
    </xf>
    <xf numFmtId="181" fontId="14" fillId="0" borderId="39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2" fillId="25" borderId="17" xfId="0" applyFont="1" applyFill="1" applyBorder="1" applyAlignment="1">
      <alignment horizontal="center" vertical="center" wrapText="1"/>
    </xf>
    <xf numFmtId="0" fontId="12" fillId="25" borderId="36" xfId="0" applyFont="1" applyFill="1" applyBorder="1" applyAlignment="1">
      <alignment horizontal="center" vertical="center" wrapText="1"/>
    </xf>
    <xf numFmtId="0" fontId="12" fillId="25" borderId="37" xfId="0" applyFont="1" applyFill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42" xfId="0" applyBorder="1" applyAlignment="1">
      <alignment vertical="center" wrapText="1"/>
    </xf>
    <xf numFmtId="2" fontId="6" fillId="24" borderId="13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left" vertical="center"/>
      <protection locked="0"/>
    </xf>
    <xf numFmtId="178" fontId="6" fillId="0" borderId="44" xfId="0" applyNumberFormat="1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 wrapText="1"/>
      <protection locked="0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 wrapText="1"/>
      <protection locked="0"/>
    </xf>
    <xf numFmtId="179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179" fontId="7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4" fontId="6" fillId="0" borderId="44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180" fontId="6" fillId="0" borderId="46" xfId="0" applyNumberFormat="1" applyFont="1" applyFill="1" applyBorder="1" applyAlignment="1">
      <alignment horizontal="center" vertical="center"/>
    </xf>
    <xf numFmtId="2" fontId="6" fillId="0" borderId="44" xfId="0" applyNumberFormat="1" applyFont="1" applyFill="1" applyBorder="1" applyAlignment="1">
      <alignment horizontal="center" vertical="center"/>
    </xf>
    <xf numFmtId="2" fontId="6" fillId="0" borderId="45" xfId="0" applyNumberFormat="1" applyFont="1" applyFill="1" applyBorder="1" applyAlignment="1">
      <alignment horizontal="center" vertical="center"/>
    </xf>
    <xf numFmtId="2" fontId="6" fillId="0" borderId="47" xfId="0" applyNumberFormat="1" applyFont="1" applyFill="1" applyBorder="1" applyAlignment="1">
      <alignment horizontal="center" vertical="center"/>
    </xf>
    <xf numFmtId="2" fontId="6" fillId="0" borderId="46" xfId="0" applyNumberFormat="1" applyFont="1" applyFill="1" applyBorder="1" applyAlignment="1">
      <alignment horizontal="center" vertical="center"/>
    </xf>
    <xf numFmtId="2" fontId="6" fillId="0" borderId="43" xfId="0" applyNumberFormat="1" applyFont="1" applyFill="1" applyBorder="1" applyAlignment="1">
      <alignment horizontal="center" vertical="center"/>
    </xf>
    <xf numFmtId="0" fontId="6" fillId="24" borderId="48" xfId="0" applyFont="1" applyFill="1" applyBorder="1" applyAlignment="1" applyProtection="1">
      <alignment horizontal="center" vertical="center"/>
      <protection locked="0"/>
    </xf>
    <xf numFmtId="0" fontId="6" fillId="24" borderId="49" xfId="0" applyFont="1" applyFill="1" applyBorder="1" applyAlignment="1" applyProtection="1">
      <alignment horizontal="center" vertical="center"/>
      <protection locked="0"/>
    </xf>
    <xf numFmtId="0" fontId="6" fillId="24" borderId="49" xfId="0" applyFont="1" applyFill="1" applyBorder="1" applyAlignment="1" applyProtection="1">
      <alignment horizontal="left" vertical="center" wrapText="1"/>
      <protection locked="0"/>
    </xf>
    <xf numFmtId="0" fontId="6" fillId="24" borderId="49" xfId="0" applyFont="1" applyFill="1" applyBorder="1" applyAlignment="1" applyProtection="1">
      <alignment horizontal="left" vertical="center"/>
      <protection locked="0"/>
    </xf>
    <xf numFmtId="178" fontId="6" fillId="24" borderId="49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49" xfId="0" applyFont="1" applyFill="1" applyBorder="1" applyAlignment="1" applyProtection="1">
      <alignment horizontal="center" vertical="center" wrapText="1"/>
      <protection locked="0"/>
    </xf>
    <xf numFmtId="0" fontId="6" fillId="24" borderId="50" xfId="0" applyFont="1" applyFill="1" applyBorder="1" applyAlignment="1" applyProtection="1">
      <alignment horizontal="center" vertical="center" wrapText="1"/>
      <protection locked="0"/>
    </xf>
    <xf numFmtId="0" fontId="6" fillId="24" borderId="50" xfId="0" applyFont="1" applyFill="1" applyBorder="1" applyAlignment="1" applyProtection="1">
      <alignment horizontal="center" vertical="center"/>
      <protection locked="0"/>
    </xf>
    <xf numFmtId="179" fontId="6" fillId="24" borderId="49" xfId="0" applyNumberFormat="1" applyFont="1" applyFill="1" applyBorder="1" applyAlignment="1" applyProtection="1">
      <alignment horizontal="center" vertical="center" wrapText="1"/>
      <protection locked="0"/>
    </xf>
    <xf numFmtId="179" fontId="7" fillId="24" borderId="49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49" xfId="0" applyFont="1" applyFill="1" applyBorder="1" applyAlignment="1">
      <alignment horizontal="center" vertical="center"/>
    </xf>
    <xf numFmtId="0" fontId="6" fillId="24" borderId="49" xfId="0" applyFont="1" applyFill="1" applyBorder="1" applyAlignment="1">
      <alignment horizontal="center" vertical="center"/>
    </xf>
    <xf numFmtId="49" fontId="6" fillId="24" borderId="49" xfId="0" applyNumberFormat="1" applyFont="1" applyFill="1" applyBorder="1" applyAlignment="1">
      <alignment horizontal="center" vertical="center"/>
    </xf>
    <xf numFmtId="4" fontId="6" fillId="24" borderId="49" xfId="0" applyNumberFormat="1" applyFont="1" applyFill="1" applyBorder="1" applyAlignment="1">
      <alignment horizontal="center" vertical="center"/>
    </xf>
    <xf numFmtId="0" fontId="4" fillId="24" borderId="51" xfId="0" applyFont="1" applyFill="1" applyBorder="1" applyAlignment="1">
      <alignment horizontal="center" vertical="center"/>
    </xf>
    <xf numFmtId="180" fontId="6" fillId="24" borderId="51" xfId="0" applyNumberFormat="1" applyFont="1" applyFill="1" applyBorder="1" applyAlignment="1">
      <alignment horizontal="center" vertical="center"/>
    </xf>
    <xf numFmtId="2" fontId="6" fillId="24" borderId="49" xfId="0" applyNumberFormat="1" applyFont="1" applyFill="1" applyBorder="1" applyAlignment="1">
      <alignment horizontal="center" vertical="center"/>
    </xf>
    <xf numFmtId="2" fontId="6" fillId="24" borderId="50" xfId="0" applyNumberFormat="1" applyFont="1" applyFill="1" applyBorder="1" applyAlignment="1">
      <alignment horizontal="center" vertical="center"/>
    </xf>
    <xf numFmtId="2" fontId="6" fillId="24" borderId="52" xfId="0" applyNumberFormat="1" applyFont="1" applyFill="1" applyBorder="1" applyAlignment="1">
      <alignment horizontal="center" vertical="center"/>
    </xf>
    <xf numFmtId="2" fontId="6" fillId="24" borderId="51" xfId="0" applyNumberFormat="1" applyFont="1" applyFill="1" applyBorder="1" applyAlignment="1">
      <alignment horizontal="center" vertical="center"/>
    </xf>
    <xf numFmtId="2" fontId="6" fillId="24" borderId="48" xfId="0" applyNumberFormat="1" applyFont="1" applyFill="1" applyBorder="1" applyAlignment="1">
      <alignment horizontal="center" vertical="center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left" vertical="center" wrapText="1"/>
      <protection locked="0"/>
    </xf>
    <xf numFmtId="0" fontId="6" fillId="0" borderId="49" xfId="0" applyFont="1" applyFill="1" applyBorder="1" applyAlignment="1" applyProtection="1">
      <alignment horizontal="left" vertical="center"/>
      <protection locked="0"/>
    </xf>
    <xf numFmtId="178" fontId="6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9" xfId="0" applyFont="1" applyFill="1" applyBorder="1" applyAlignment="1" applyProtection="1">
      <alignment horizontal="center" vertical="center" wrapText="1"/>
      <protection locked="0"/>
    </xf>
    <xf numFmtId="0" fontId="6" fillId="0" borderId="50" xfId="0" applyFont="1" applyFill="1" applyBorder="1" applyAlignment="1" applyProtection="1">
      <alignment horizontal="center" vertical="center" wrapText="1"/>
      <protection locked="0"/>
    </xf>
    <xf numFmtId="0" fontId="6" fillId="0" borderId="50" xfId="0" applyFont="1" applyFill="1" applyBorder="1" applyAlignment="1" applyProtection="1">
      <alignment horizontal="center" vertical="center"/>
      <protection locked="0"/>
    </xf>
    <xf numFmtId="179" fontId="6" fillId="0" borderId="49" xfId="0" applyNumberFormat="1" applyFont="1" applyFill="1" applyBorder="1" applyAlignment="1" applyProtection="1">
      <alignment horizontal="center" vertical="center" wrapText="1"/>
      <protection locked="0"/>
    </xf>
    <xf numFmtId="179" fontId="7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49" fontId="6" fillId="0" borderId="49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4" fontId="6" fillId="0" borderId="53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180" fontId="6" fillId="0" borderId="51" xfId="0" applyNumberFormat="1" applyFont="1" applyFill="1" applyBorder="1" applyAlignment="1">
      <alignment horizontal="center" vertical="center"/>
    </xf>
    <xf numFmtId="2" fontId="6" fillId="0" borderId="49" xfId="0" applyNumberFormat="1" applyFont="1" applyFill="1" applyBorder="1" applyAlignment="1">
      <alignment horizontal="center" vertical="center"/>
    </xf>
    <xf numFmtId="2" fontId="6" fillId="0" borderId="50" xfId="0" applyNumberFormat="1" applyFont="1" applyFill="1" applyBorder="1" applyAlignment="1">
      <alignment horizontal="center" vertical="center"/>
    </xf>
    <xf numFmtId="2" fontId="6" fillId="0" borderId="52" xfId="0" applyNumberFormat="1" applyFont="1" applyFill="1" applyBorder="1" applyAlignment="1">
      <alignment horizontal="center" vertical="center"/>
    </xf>
    <xf numFmtId="2" fontId="6" fillId="0" borderId="51" xfId="0" applyNumberFormat="1" applyFont="1" applyFill="1" applyBorder="1" applyAlignment="1">
      <alignment horizontal="center" vertical="center"/>
    </xf>
    <xf numFmtId="2" fontId="6" fillId="0" borderId="48" xfId="0" applyNumberFormat="1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ENERALE\LAVORI\FILIANO\PPA-FILIANO%20(MAGGIO_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TU"/>
      <sheetName val="ESPROPRIO"/>
      <sheetName val="RIEPILOGO"/>
      <sheetName val="VAM 2008"/>
    </sheetNames>
    <sheetDataSet>
      <sheetData sheetId="3">
        <row r="4">
          <cell r="A4" t="str">
            <v>V.A.M. ANNO 2008 (bollettino Regione Basilicata n. 21 del 01/05/2009)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6"/>
  <sheetViews>
    <sheetView tabSelected="1" zoomScalePageLayoutView="0" workbookViewId="0" topLeftCell="A1">
      <selection activeCell="A10" sqref="A10:AU10"/>
    </sheetView>
  </sheetViews>
  <sheetFormatPr defaultColWidth="9.140625" defaultRowHeight="12.75"/>
  <cols>
    <col min="1" max="1" width="4.00390625" style="1" customWidth="1"/>
    <col min="2" max="2" width="6.8515625" style="1" hidden="1" customWidth="1"/>
    <col min="3" max="3" width="3.140625" style="1" customWidth="1"/>
    <col min="4" max="4" width="20.140625" style="1" bestFit="1" customWidth="1"/>
    <col min="5" max="5" width="21.8515625" style="1" bestFit="1" customWidth="1"/>
    <col min="6" max="6" width="15.8515625" style="1" hidden="1" customWidth="1"/>
    <col min="7" max="7" width="15.421875" style="1" customWidth="1"/>
    <col min="8" max="8" width="12.28125" style="1" customWidth="1"/>
    <col min="9" max="9" width="20.7109375" style="1" customWidth="1"/>
    <col min="10" max="10" width="18.00390625" style="1" hidden="1" customWidth="1"/>
    <col min="11" max="11" width="10.57421875" style="1" hidden="1" customWidth="1"/>
    <col min="12" max="12" width="14.8515625" style="1" hidden="1" customWidth="1"/>
    <col min="13" max="13" width="3.57421875" style="1" hidden="1" customWidth="1"/>
    <col min="14" max="14" width="12.140625" style="1" hidden="1" customWidth="1"/>
    <col min="15" max="15" width="12.7109375" style="1" bestFit="1" customWidth="1"/>
    <col min="16" max="16" width="6.140625" style="1" customWidth="1"/>
    <col min="17" max="17" width="6.140625" style="1" bestFit="1" customWidth="1"/>
    <col min="18" max="18" width="9.8515625" style="1" customWidth="1"/>
    <col min="19" max="19" width="6.28125" style="1" customWidth="1"/>
    <col min="20" max="20" width="8.7109375" style="1" bestFit="1" customWidth="1"/>
    <col min="21" max="21" width="11.28125" style="1" customWidth="1"/>
    <col min="22" max="22" width="2.57421875" style="1" customWidth="1"/>
    <col min="23" max="23" width="11.7109375" style="1" hidden="1" customWidth="1"/>
    <col min="24" max="26" width="3.00390625" style="1" customWidth="1"/>
    <col min="27" max="27" width="5.28125" style="1" bestFit="1" customWidth="1"/>
    <col min="28" max="28" width="4.8515625" style="1" bestFit="1" customWidth="1"/>
    <col min="29" max="30" width="6.7109375" style="1" customWidth="1"/>
    <col min="31" max="32" width="8.8515625" style="1" customWidth="1"/>
    <col min="33" max="38" width="8.7109375" style="1" customWidth="1"/>
    <col min="39" max="39" width="10.421875" style="1" customWidth="1"/>
    <col min="40" max="40" width="8.8515625" style="1" customWidth="1"/>
    <col min="41" max="46" width="8.7109375" style="1" customWidth="1"/>
    <col min="47" max="47" width="10.28125" style="1" customWidth="1"/>
    <col min="48" max="16384" width="9.140625" style="1" customWidth="1"/>
  </cols>
  <sheetData>
    <row r="1" spans="1:47" ht="14.25" thickBot="1">
      <c r="A1" s="84" t="s">
        <v>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  <c r="Q1" s="84" t="s">
        <v>3</v>
      </c>
      <c r="R1" s="85"/>
      <c r="S1" s="85"/>
      <c r="T1" s="85"/>
      <c r="U1" s="85"/>
      <c r="V1" s="85"/>
      <c r="W1" s="85"/>
      <c r="X1" s="85"/>
      <c r="Y1" s="85"/>
      <c r="Z1" s="85"/>
      <c r="AA1" s="85"/>
      <c r="AB1" s="86"/>
      <c r="AC1" s="90" t="s">
        <v>4</v>
      </c>
      <c r="AD1" s="91"/>
      <c r="AE1" s="94" t="s">
        <v>269</v>
      </c>
      <c r="AF1" s="100" t="s">
        <v>6</v>
      </c>
      <c r="AG1" s="101"/>
      <c r="AH1" s="101"/>
      <c r="AI1" s="101"/>
      <c r="AJ1" s="101"/>
      <c r="AK1" s="101"/>
      <c r="AL1" s="101"/>
      <c r="AM1" s="102"/>
      <c r="AN1" s="100" t="s">
        <v>6</v>
      </c>
      <c r="AO1" s="101"/>
      <c r="AP1" s="101"/>
      <c r="AQ1" s="101"/>
      <c r="AR1" s="101"/>
      <c r="AS1" s="101"/>
      <c r="AT1" s="101"/>
      <c r="AU1" s="102"/>
    </row>
    <row r="2" spans="1:47" ht="14.25" thickBot="1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9"/>
      <c r="Q2" s="87"/>
      <c r="R2" s="88"/>
      <c r="S2" s="88"/>
      <c r="T2" s="88"/>
      <c r="U2" s="88"/>
      <c r="V2" s="88"/>
      <c r="W2" s="88"/>
      <c r="X2" s="88"/>
      <c r="Y2" s="88"/>
      <c r="Z2" s="88"/>
      <c r="AA2" s="88"/>
      <c r="AB2" s="89"/>
      <c r="AC2" s="92"/>
      <c r="AD2" s="93"/>
      <c r="AE2" s="95"/>
      <c r="AF2" s="100" t="s">
        <v>7</v>
      </c>
      <c r="AG2" s="101"/>
      <c r="AH2" s="101"/>
      <c r="AI2" s="101"/>
      <c r="AJ2" s="101"/>
      <c r="AK2" s="101"/>
      <c r="AL2" s="101"/>
      <c r="AM2" s="101"/>
      <c r="AN2" s="100" t="s">
        <v>8</v>
      </c>
      <c r="AO2" s="101"/>
      <c r="AP2" s="101"/>
      <c r="AQ2" s="101"/>
      <c r="AR2" s="101"/>
      <c r="AS2" s="101"/>
      <c r="AT2" s="101"/>
      <c r="AU2" s="102"/>
    </row>
    <row r="3" spans="1:47" s="2" customFormat="1" ht="79.5" customHeight="1" thickBot="1">
      <c r="A3" s="29" t="s">
        <v>9</v>
      </c>
      <c r="B3" s="30" t="s">
        <v>10</v>
      </c>
      <c r="C3" s="30" t="s">
        <v>11</v>
      </c>
      <c r="D3" s="31" t="s">
        <v>12</v>
      </c>
      <c r="E3" s="31" t="s">
        <v>13</v>
      </c>
      <c r="F3" s="32" t="s">
        <v>14</v>
      </c>
      <c r="G3" s="31" t="s">
        <v>15</v>
      </c>
      <c r="H3" s="33" t="s">
        <v>16</v>
      </c>
      <c r="I3" s="31" t="s">
        <v>17</v>
      </c>
      <c r="J3" s="32" t="s">
        <v>18</v>
      </c>
      <c r="K3" s="31" t="s">
        <v>19</v>
      </c>
      <c r="L3" s="31" t="s">
        <v>20</v>
      </c>
      <c r="M3" s="34" t="s">
        <v>21</v>
      </c>
      <c r="N3" s="35" t="s">
        <v>22</v>
      </c>
      <c r="O3" s="31" t="s">
        <v>23</v>
      </c>
      <c r="P3" s="34" t="s">
        <v>24</v>
      </c>
      <c r="Q3" s="34" t="s">
        <v>25</v>
      </c>
      <c r="R3" s="34" t="s">
        <v>26</v>
      </c>
      <c r="S3" s="36" t="s">
        <v>27</v>
      </c>
      <c r="T3" s="36" t="s">
        <v>28</v>
      </c>
      <c r="U3" s="36" t="s">
        <v>0</v>
      </c>
      <c r="V3" s="36" t="s">
        <v>29</v>
      </c>
      <c r="W3" s="36" t="s">
        <v>30</v>
      </c>
      <c r="X3" s="37" t="s">
        <v>31</v>
      </c>
      <c r="Y3" s="37" t="s">
        <v>32</v>
      </c>
      <c r="Z3" s="37" t="s">
        <v>33</v>
      </c>
      <c r="AA3" s="37" t="s">
        <v>34</v>
      </c>
      <c r="AB3" s="38" t="s">
        <v>35</v>
      </c>
      <c r="AC3" s="39" t="s">
        <v>36</v>
      </c>
      <c r="AD3" s="39" t="s">
        <v>37</v>
      </c>
      <c r="AE3" s="96"/>
      <c r="AF3" s="40" t="s">
        <v>38</v>
      </c>
      <c r="AG3" s="41" t="s">
        <v>39</v>
      </c>
      <c r="AH3" s="41" t="s">
        <v>40</v>
      </c>
      <c r="AI3" s="41" t="s">
        <v>41</v>
      </c>
      <c r="AJ3" s="41" t="s">
        <v>42</v>
      </c>
      <c r="AK3" s="41" t="s">
        <v>43</v>
      </c>
      <c r="AL3" s="42" t="s">
        <v>44</v>
      </c>
      <c r="AM3" s="43" t="s">
        <v>45</v>
      </c>
      <c r="AN3" s="44" t="s">
        <v>38</v>
      </c>
      <c r="AO3" s="41" t="s">
        <v>39</v>
      </c>
      <c r="AP3" s="41" t="s">
        <v>40</v>
      </c>
      <c r="AQ3" s="41" t="s">
        <v>41</v>
      </c>
      <c r="AR3" s="41" t="s">
        <v>42</v>
      </c>
      <c r="AS3" s="41" t="s">
        <v>43</v>
      </c>
      <c r="AT3" s="42" t="s">
        <v>44</v>
      </c>
      <c r="AU3" s="43" t="s">
        <v>45</v>
      </c>
    </row>
    <row r="4" spans="1:47" s="22" customFormat="1" ht="24.75" customHeight="1">
      <c r="A4" s="116">
        <v>1</v>
      </c>
      <c r="B4" s="117"/>
      <c r="C4" s="117">
        <v>1</v>
      </c>
      <c r="D4" s="118" t="s">
        <v>68</v>
      </c>
      <c r="E4" s="118" t="s">
        <v>69</v>
      </c>
      <c r="F4" s="118"/>
      <c r="G4" s="117" t="s">
        <v>67</v>
      </c>
      <c r="H4" s="119" t="s">
        <v>70</v>
      </c>
      <c r="I4" s="117" t="s">
        <v>71</v>
      </c>
      <c r="J4" s="120"/>
      <c r="K4" s="121"/>
      <c r="L4" s="121"/>
      <c r="M4" s="121"/>
      <c r="N4" s="121"/>
      <c r="O4" s="122" t="s">
        <v>46</v>
      </c>
      <c r="P4" s="123">
        <v>1</v>
      </c>
      <c r="Q4" s="124">
        <v>12</v>
      </c>
      <c r="R4" s="124" t="s">
        <v>66</v>
      </c>
      <c r="S4" s="125">
        <v>8</v>
      </c>
      <c r="T4" s="125">
        <v>345</v>
      </c>
      <c r="U4" s="126" t="s">
        <v>47</v>
      </c>
      <c r="V4" s="126">
        <v>3</v>
      </c>
      <c r="W4" s="126"/>
      <c r="X4" s="126">
        <v>0</v>
      </c>
      <c r="Y4" s="126">
        <v>6</v>
      </c>
      <c r="Z4" s="127" t="s">
        <v>241</v>
      </c>
      <c r="AA4" s="128">
        <v>0.65</v>
      </c>
      <c r="AB4" s="128">
        <v>0.58</v>
      </c>
      <c r="AC4" s="129">
        <v>0</v>
      </c>
      <c r="AD4" s="129">
        <v>28</v>
      </c>
      <c r="AE4" s="130">
        <v>1.078</v>
      </c>
      <c r="AF4" s="131">
        <f aca="true" t="shared" si="0" ref="AF4:AF9">AC4*AE4*P4</f>
        <v>0</v>
      </c>
      <c r="AG4" s="132">
        <f aca="true" t="shared" si="1" ref="AG4:AG9">AF4*3</f>
        <v>0</v>
      </c>
      <c r="AH4" s="132">
        <f aca="true" t="shared" si="2" ref="AH4:AH9">AF4*0.5</f>
        <v>0</v>
      </c>
      <c r="AI4" s="132">
        <f aca="true" t="shared" si="3" ref="AI4:AI9">AF4</f>
        <v>0</v>
      </c>
      <c r="AJ4" s="132">
        <f aca="true" t="shared" si="4" ref="AJ4:AJ9">AC4*0.5*P4</f>
        <v>0</v>
      </c>
      <c r="AK4" s="132">
        <v>0</v>
      </c>
      <c r="AL4" s="133">
        <f aca="true" t="shared" si="5" ref="AL4:AL9">(AG4+AI4+AJ4)*2/12</f>
        <v>0</v>
      </c>
      <c r="AM4" s="134">
        <f aca="true" t="shared" si="6" ref="AM4:AM55">AG4+AJ4+AL4</f>
        <v>0</v>
      </c>
      <c r="AN4" s="135">
        <f aca="true" t="shared" si="7" ref="AN4:AN9">AD4*AE4*P4*2/12</f>
        <v>5.030666666666667</v>
      </c>
      <c r="AO4" s="132">
        <f aca="true" t="shared" si="8" ref="AO4:AO9">AN4*3</f>
        <v>15.092</v>
      </c>
      <c r="AP4" s="132">
        <f aca="true" t="shared" si="9" ref="AP4:AP9">AN4*0.5</f>
        <v>2.5153333333333334</v>
      </c>
      <c r="AQ4" s="132">
        <f aca="true" t="shared" si="10" ref="AQ4:AQ9">AN4</f>
        <v>5.030666666666667</v>
      </c>
      <c r="AR4" s="132">
        <f aca="true" t="shared" si="11" ref="AR4:AR9">AD4*0.5*P4</f>
        <v>14</v>
      </c>
      <c r="AS4" s="132">
        <v>0</v>
      </c>
      <c r="AT4" s="133">
        <f aca="true" t="shared" si="12" ref="AT4:AT9">(AO4+AQ4+AR4)*2/12</f>
        <v>5.687111111111111</v>
      </c>
      <c r="AU4" s="134">
        <f aca="true" t="shared" si="13" ref="AU4:AU55">AO4+AR4+AT4</f>
        <v>34.779111111111106</v>
      </c>
    </row>
    <row r="5" spans="1:47" s="22" customFormat="1" ht="24.75" customHeight="1">
      <c r="A5" s="45">
        <v>2</v>
      </c>
      <c r="B5" s="46"/>
      <c r="C5" s="46">
        <v>1</v>
      </c>
      <c r="D5" s="47" t="s">
        <v>72</v>
      </c>
      <c r="E5" s="47" t="s">
        <v>73</v>
      </c>
      <c r="F5" s="48"/>
      <c r="G5" s="46" t="s">
        <v>48</v>
      </c>
      <c r="H5" s="49" t="s">
        <v>74</v>
      </c>
      <c r="I5" s="50" t="s">
        <v>75</v>
      </c>
      <c r="J5" s="51"/>
      <c r="K5" s="52"/>
      <c r="L5" s="52"/>
      <c r="M5" s="52"/>
      <c r="N5" s="52"/>
      <c r="O5" s="50" t="s">
        <v>46</v>
      </c>
      <c r="P5" s="53">
        <v>0.5</v>
      </c>
      <c r="Q5" s="54">
        <v>12</v>
      </c>
      <c r="R5" s="54" t="s">
        <v>66</v>
      </c>
      <c r="S5" s="55">
        <v>8</v>
      </c>
      <c r="T5" s="55">
        <v>346</v>
      </c>
      <c r="U5" s="56" t="s">
        <v>47</v>
      </c>
      <c r="V5" s="56">
        <v>4</v>
      </c>
      <c r="W5" s="56"/>
      <c r="X5" s="56">
        <v>0</v>
      </c>
      <c r="Y5" s="56">
        <v>8</v>
      </c>
      <c r="Z5" s="57" t="s">
        <v>242</v>
      </c>
      <c r="AA5" s="70">
        <v>0.54</v>
      </c>
      <c r="AB5" s="70">
        <v>0.78</v>
      </c>
      <c r="AC5" s="59">
        <v>0</v>
      </c>
      <c r="AD5" s="59">
        <v>43</v>
      </c>
      <c r="AE5" s="60">
        <v>1.078</v>
      </c>
      <c r="AF5" s="58">
        <f t="shared" si="0"/>
        <v>0</v>
      </c>
      <c r="AG5" s="61">
        <f t="shared" si="1"/>
        <v>0</v>
      </c>
      <c r="AH5" s="61">
        <f t="shared" si="2"/>
        <v>0</v>
      </c>
      <c r="AI5" s="61">
        <f t="shared" si="3"/>
        <v>0</v>
      </c>
      <c r="AJ5" s="61">
        <f t="shared" si="4"/>
        <v>0</v>
      </c>
      <c r="AK5" s="61">
        <v>0</v>
      </c>
      <c r="AL5" s="62">
        <f t="shared" si="5"/>
        <v>0</v>
      </c>
      <c r="AM5" s="115">
        <f t="shared" si="6"/>
        <v>0</v>
      </c>
      <c r="AN5" s="64">
        <f t="shared" si="7"/>
        <v>3.862833333333334</v>
      </c>
      <c r="AO5" s="61">
        <f t="shared" si="8"/>
        <v>11.588500000000002</v>
      </c>
      <c r="AP5" s="61">
        <f t="shared" si="9"/>
        <v>1.931416666666667</v>
      </c>
      <c r="AQ5" s="61">
        <f t="shared" si="10"/>
        <v>3.862833333333334</v>
      </c>
      <c r="AR5" s="61">
        <f t="shared" si="11"/>
        <v>10.75</v>
      </c>
      <c r="AS5" s="61">
        <v>0</v>
      </c>
      <c r="AT5" s="62">
        <f t="shared" si="12"/>
        <v>4.36688888888889</v>
      </c>
      <c r="AU5" s="115">
        <f t="shared" si="13"/>
        <v>26.705388888888894</v>
      </c>
    </row>
    <row r="6" spans="1:47" s="22" customFormat="1" ht="24.75" customHeight="1">
      <c r="A6" s="136">
        <v>2</v>
      </c>
      <c r="B6" s="137"/>
      <c r="C6" s="137">
        <v>2</v>
      </c>
      <c r="D6" s="138" t="s">
        <v>72</v>
      </c>
      <c r="E6" s="138" t="s">
        <v>51</v>
      </c>
      <c r="F6" s="139"/>
      <c r="G6" s="137" t="s">
        <v>48</v>
      </c>
      <c r="H6" s="140">
        <v>20924</v>
      </c>
      <c r="I6" s="141" t="s">
        <v>76</v>
      </c>
      <c r="J6" s="142"/>
      <c r="K6" s="143"/>
      <c r="L6" s="143"/>
      <c r="M6" s="143"/>
      <c r="N6" s="143"/>
      <c r="O6" s="141" t="s">
        <v>46</v>
      </c>
      <c r="P6" s="144">
        <v>0.5</v>
      </c>
      <c r="Q6" s="145">
        <v>12</v>
      </c>
      <c r="R6" s="145" t="s">
        <v>66</v>
      </c>
      <c r="S6" s="146">
        <v>8</v>
      </c>
      <c r="T6" s="146">
        <v>346</v>
      </c>
      <c r="U6" s="147" t="s">
        <v>47</v>
      </c>
      <c r="V6" s="147">
        <v>4</v>
      </c>
      <c r="W6" s="147"/>
      <c r="X6" s="147">
        <v>0</v>
      </c>
      <c r="Y6" s="147">
        <v>8</v>
      </c>
      <c r="Z6" s="148" t="s">
        <v>242</v>
      </c>
      <c r="AA6" s="149">
        <v>0.54</v>
      </c>
      <c r="AB6" s="149">
        <v>0.78</v>
      </c>
      <c r="AC6" s="150">
        <v>0</v>
      </c>
      <c r="AD6" s="150">
        <v>43</v>
      </c>
      <c r="AE6" s="151">
        <v>1.078</v>
      </c>
      <c r="AF6" s="152">
        <f t="shared" si="0"/>
        <v>0</v>
      </c>
      <c r="AG6" s="153">
        <f t="shared" si="1"/>
        <v>0</v>
      </c>
      <c r="AH6" s="153">
        <f t="shared" si="2"/>
        <v>0</v>
      </c>
      <c r="AI6" s="153">
        <f t="shared" si="3"/>
        <v>0</v>
      </c>
      <c r="AJ6" s="153">
        <f t="shared" si="4"/>
        <v>0</v>
      </c>
      <c r="AK6" s="153">
        <v>0</v>
      </c>
      <c r="AL6" s="154">
        <f t="shared" si="5"/>
        <v>0</v>
      </c>
      <c r="AM6" s="155">
        <f t="shared" si="6"/>
        <v>0</v>
      </c>
      <c r="AN6" s="156">
        <f t="shared" si="7"/>
        <v>3.862833333333334</v>
      </c>
      <c r="AO6" s="153">
        <f t="shared" si="8"/>
        <v>11.588500000000002</v>
      </c>
      <c r="AP6" s="153">
        <f t="shared" si="9"/>
        <v>1.931416666666667</v>
      </c>
      <c r="AQ6" s="153">
        <f t="shared" si="10"/>
        <v>3.862833333333334</v>
      </c>
      <c r="AR6" s="153">
        <f t="shared" si="11"/>
        <v>10.75</v>
      </c>
      <c r="AS6" s="153">
        <v>0</v>
      </c>
      <c r="AT6" s="154">
        <f t="shared" si="12"/>
        <v>4.36688888888889</v>
      </c>
      <c r="AU6" s="155">
        <f t="shared" si="13"/>
        <v>26.705388888888894</v>
      </c>
    </row>
    <row r="7" spans="1:47" s="22" customFormat="1" ht="24.75" customHeight="1">
      <c r="A7" s="3">
        <v>3</v>
      </c>
      <c r="B7" s="4"/>
      <c r="C7" s="4">
        <v>1</v>
      </c>
      <c r="D7" s="26" t="s">
        <v>77</v>
      </c>
      <c r="E7" s="26" t="s">
        <v>79</v>
      </c>
      <c r="F7" s="5"/>
      <c r="G7" s="9" t="s">
        <v>83</v>
      </c>
      <c r="H7" s="27" t="s">
        <v>84</v>
      </c>
      <c r="I7" s="9" t="s">
        <v>88</v>
      </c>
      <c r="J7" s="7"/>
      <c r="K7" s="8"/>
      <c r="L7" s="8"/>
      <c r="M7" s="8"/>
      <c r="N7" s="8"/>
      <c r="O7" s="9" t="s">
        <v>46</v>
      </c>
      <c r="P7" s="10">
        <v>0.25</v>
      </c>
      <c r="Q7" s="11">
        <v>12</v>
      </c>
      <c r="R7" s="11" t="s">
        <v>66</v>
      </c>
      <c r="S7" s="12">
        <v>8</v>
      </c>
      <c r="T7" s="12">
        <v>347</v>
      </c>
      <c r="U7" s="13" t="s">
        <v>47</v>
      </c>
      <c r="V7" s="13">
        <v>4</v>
      </c>
      <c r="W7" s="13"/>
      <c r="X7" s="13">
        <v>0</v>
      </c>
      <c r="Y7" s="13">
        <v>11</v>
      </c>
      <c r="Z7" s="14" t="s">
        <v>243</v>
      </c>
      <c r="AA7" s="68">
        <v>0.71</v>
      </c>
      <c r="AB7" s="69">
        <v>0.94</v>
      </c>
      <c r="AC7" s="15">
        <v>0</v>
      </c>
      <c r="AD7" s="15">
        <v>105</v>
      </c>
      <c r="AE7" s="16">
        <v>1.078</v>
      </c>
      <c r="AF7" s="17">
        <f t="shared" si="0"/>
        <v>0</v>
      </c>
      <c r="AG7" s="18">
        <f t="shared" si="1"/>
        <v>0</v>
      </c>
      <c r="AH7" s="18">
        <f t="shared" si="2"/>
        <v>0</v>
      </c>
      <c r="AI7" s="18">
        <f t="shared" si="3"/>
        <v>0</v>
      </c>
      <c r="AJ7" s="18">
        <f t="shared" si="4"/>
        <v>0</v>
      </c>
      <c r="AK7" s="18">
        <v>0</v>
      </c>
      <c r="AL7" s="19">
        <f t="shared" si="5"/>
        <v>0</v>
      </c>
      <c r="AM7" s="77">
        <f t="shared" si="6"/>
        <v>0</v>
      </c>
      <c r="AN7" s="21">
        <f t="shared" si="7"/>
        <v>4.7162500000000005</v>
      </c>
      <c r="AO7" s="18">
        <f t="shared" si="8"/>
        <v>14.148750000000001</v>
      </c>
      <c r="AP7" s="18">
        <f t="shared" si="9"/>
        <v>2.3581250000000002</v>
      </c>
      <c r="AQ7" s="18">
        <f t="shared" si="10"/>
        <v>4.7162500000000005</v>
      </c>
      <c r="AR7" s="18">
        <f t="shared" si="11"/>
        <v>13.125</v>
      </c>
      <c r="AS7" s="18">
        <v>0</v>
      </c>
      <c r="AT7" s="19">
        <f t="shared" si="12"/>
        <v>5.331666666666667</v>
      </c>
      <c r="AU7" s="77">
        <f t="shared" si="13"/>
        <v>32.60541666666667</v>
      </c>
    </row>
    <row r="8" spans="1:47" s="22" customFormat="1" ht="24.75" customHeight="1">
      <c r="A8" s="3">
        <v>3</v>
      </c>
      <c r="B8" s="4"/>
      <c r="C8" s="4">
        <v>2</v>
      </c>
      <c r="D8" s="26" t="s">
        <v>78</v>
      </c>
      <c r="E8" s="26" t="s">
        <v>80</v>
      </c>
      <c r="F8" s="5"/>
      <c r="G8" s="4" t="s">
        <v>67</v>
      </c>
      <c r="H8" s="27" t="s">
        <v>85</v>
      </c>
      <c r="I8" s="9" t="s">
        <v>89</v>
      </c>
      <c r="J8" s="7"/>
      <c r="K8" s="8"/>
      <c r="L8" s="8"/>
      <c r="M8" s="8"/>
      <c r="N8" s="8"/>
      <c r="O8" s="9" t="s">
        <v>46</v>
      </c>
      <c r="P8" s="10">
        <v>0.25</v>
      </c>
      <c r="Q8" s="11">
        <v>12</v>
      </c>
      <c r="R8" s="11" t="s">
        <v>66</v>
      </c>
      <c r="S8" s="12">
        <v>8</v>
      </c>
      <c r="T8" s="12">
        <v>347</v>
      </c>
      <c r="U8" s="13" t="s">
        <v>47</v>
      </c>
      <c r="V8" s="13">
        <v>4</v>
      </c>
      <c r="W8" s="13"/>
      <c r="X8" s="13">
        <v>0</v>
      </c>
      <c r="Y8" s="13">
        <v>11</v>
      </c>
      <c r="Z8" s="14" t="s">
        <v>243</v>
      </c>
      <c r="AA8" s="68">
        <v>0.71</v>
      </c>
      <c r="AB8" s="69">
        <v>0.94</v>
      </c>
      <c r="AC8" s="15">
        <v>0</v>
      </c>
      <c r="AD8" s="15">
        <v>105</v>
      </c>
      <c r="AE8" s="16">
        <v>1.078</v>
      </c>
      <c r="AF8" s="17">
        <f t="shared" si="0"/>
        <v>0</v>
      </c>
      <c r="AG8" s="18">
        <f t="shared" si="1"/>
        <v>0</v>
      </c>
      <c r="AH8" s="18">
        <f t="shared" si="2"/>
        <v>0</v>
      </c>
      <c r="AI8" s="18">
        <f t="shared" si="3"/>
        <v>0</v>
      </c>
      <c r="AJ8" s="18">
        <f t="shared" si="4"/>
        <v>0</v>
      </c>
      <c r="AK8" s="18">
        <v>0</v>
      </c>
      <c r="AL8" s="19">
        <f t="shared" si="5"/>
        <v>0</v>
      </c>
      <c r="AM8" s="20">
        <f t="shared" si="6"/>
        <v>0</v>
      </c>
      <c r="AN8" s="21">
        <f t="shared" si="7"/>
        <v>4.7162500000000005</v>
      </c>
      <c r="AO8" s="18">
        <f t="shared" si="8"/>
        <v>14.148750000000001</v>
      </c>
      <c r="AP8" s="18">
        <f t="shared" si="9"/>
        <v>2.3581250000000002</v>
      </c>
      <c r="AQ8" s="18">
        <f t="shared" si="10"/>
        <v>4.7162500000000005</v>
      </c>
      <c r="AR8" s="18">
        <f t="shared" si="11"/>
        <v>13.125</v>
      </c>
      <c r="AS8" s="18">
        <v>0</v>
      </c>
      <c r="AT8" s="19">
        <f t="shared" si="12"/>
        <v>5.331666666666667</v>
      </c>
      <c r="AU8" s="20">
        <f t="shared" si="13"/>
        <v>32.60541666666667</v>
      </c>
    </row>
    <row r="9" spans="1:47" s="22" customFormat="1" ht="24.75" customHeight="1">
      <c r="A9" s="3">
        <v>3</v>
      </c>
      <c r="B9" s="4"/>
      <c r="C9" s="4">
        <v>3</v>
      </c>
      <c r="D9" s="26" t="s">
        <v>78</v>
      </c>
      <c r="E9" s="26" t="s">
        <v>81</v>
      </c>
      <c r="F9" s="5"/>
      <c r="G9" s="4" t="s">
        <v>67</v>
      </c>
      <c r="H9" s="27" t="s">
        <v>86</v>
      </c>
      <c r="I9" s="9" t="s">
        <v>90</v>
      </c>
      <c r="J9" s="7"/>
      <c r="K9" s="8"/>
      <c r="L9" s="8"/>
      <c r="M9" s="8"/>
      <c r="N9" s="8"/>
      <c r="O9" s="9" t="s">
        <v>46</v>
      </c>
      <c r="P9" s="10">
        <v>0.25</v>
      </c>
      <c r="Q9" s="11">
        <v>12</v>
      </c>
      <c r="R9" s="11" t="s">
        <v>66</v>
      </c>
      <c r="S9" s="12">
        <v>8</v>
      </c>
      <c r="T9" s="12">
        <v>347</v>
      </c>
      <c r="U9" s="13" t="s">
        <v>47</v>
      </c>
      <c r="V9" s="13">
        <v>4</v>
      </c>
      <c r="W9" s="13"/>
      <c r="X9" s="13">
        <v>0</v>
      </c>
      <c r="Y9" s="13">
        <v>11</v>
      </c>
      <c r="Z9" s="14" t="s">
        <v>243</v>
      </c>
      <c r="AA9" s="68">
        <v>0.71</v>
      </c>
      <c r="AB9" s="69">
        <v>0.94</v>
      </c>
      <c r="AC9" s="15">
        <v>0</v>
      </c>
      <c r="AD9" s="15">
        <v>105</v>
      </c>
      <c r="AE9" s="16">
        <v>1.078</v>
      </c>
      <c r="AF9" s="17">
        <f t="shared" si="0"/>
        <v>0</v>
      </c>
      <c r="AG9" s="18">
        <f t="shared" si="1"/>
        <v>0</v>
      </c>
      <c r="AH9" s="18">
        <f t="shared" si="2"/>
        <v>0</v>
      </c>
      <c r="AI9" s="18">
        <f t="shared" si="3"/>
        <v>0</v>
      </c>
      <c r="AJ9" s="18">
        <f t="shared" si="4"/>
        <v>0</v>
      </c>
      <c r="AK9" s="18">
        <v>0</v>
      </c>
      <c r="AL9" s="19">
        <f t="shared" si="5"/>
        <v>0</v>
      </c>
      <c r="AM9" s="20">
        <f t="shared" si="6"/>
        <v>0</v>
      </c>
      <c r="AN9" s="21">
        <f t="shared" si="7"/>
        <v>4.7162500000000005</v>
      </c>
      <c r="AO9" s="18">
        <f t="shared" si="8"/>
        <v>14.148750000000001</v>
      </c>
      <c r="AP9" s="18">
        <f t="shared" si="9"/>
        <v>2.3581250000000002</v>
      </c>
      <c r="AQ9" s="18">
        <f t="shared" si="10"/>
        <v>4.7162500000000005</v>
      </c>
      <c r="AR9" s="18">
        <f t="shared" si="11"/>
        <v>13.125</v>
      </c>
      <c r="AS9" s="18">
        <v>0</v>
      </c>
      <c r="AT9" s="19">
        <f t="shared" si="12"/>
        <v>5.331666666666667</v>
      </c>
      <c r="AU9" s="20">
        <f t="shared" si="13"/>
        <v>32.60541666666667</v>
      </c>
    </row>
    <row r="10" spans="1:47" s="22" customFormat="1" ht="24.75" customHeight="1">
      <c r="A10" s="157">
        <v>3</v>
      </c>
      <c r="B10" s="158"/>
      <c r="C10" s="158">
        <v>4</v>
      </c>
      <c r="D10" s="159" t="s">
        <v>78</v>
      </c>
      <c r="E10" s="159" t="s">
        <v>82</v>
      </c>
      <c r="F10" s="160"/>
      <c r="G10" s="158" t="s">
        <v>67</v>
      </c>
      <c r="H10" s="161" t="s">
        <v>87</v>
      </c>
      <c r="I10" s="162" t="s">
        <v>91</v>
      </c>
      <c r="J10" s="163"/>
      <c r="K10" s="164"/>
      <c r="L10" s="164"/>
      <c r="M10" s="164"/>
      <c r="N10" s="164"/>
      <c r="O10" s="162" t="s">
        <v>46</v>
      </c>
      <c r="P10" s="165">
        <v>0.25</v>
      </c>
      <c r="Q10" s="166">
        <v>12</v>
      </c>
      <c r="R10" s="166" t="s">
        <v>66</v>
      </c>
      <c r="S10" s="167">
        <v>8</v>
      </c>
      <c r="T10" s="167">
        <v>347</v>
      </c>
      <c r="U10" s="168" t="s">
        <v>47</v>
      </c>
      <c r="V10" s="168">
        <v>4</v>
      </c>
      <c r="W10" s="168"/>
      <c r="X10" s="168">
        <v>0</v>
      </c>
      <c r="Y10" s="168">
        <v>11</v>
      </c>
      <c r="Z10" s="169" t="s">
        <v>243</v>
      </c>
      <c r="AA10" s="170">
        <v>0.71</v>
      </c>
      <c r="AB10" s="171">
        <v>0.94</v>
      </c>
      <c r="AC10" s="172">
        <v>0</v>
      </c>
      <c r="AD10" s="172">
        <v>105</v>
      </c>
      <c r="AE10" s="173">
        <v>1.078</v>
      </c>
      <c r="AF10" s="174">
        <f>AC10*AE10*P10</f>
        <v>0</v>
      </c>
      <c r="AG10" s="175">
        <f>AF10*3</f>
        <v>0</v>
      </c>
      <c r="AH10" s="175">
        <f>AF10*0.5</f>
        <v>0</v>
      </c>
      <c r="AI10" s="175">
        <f>AF10</f>
        <v>0</v>
      </c>
      <c r="AJ10" s="175">
        <f>AC10*0.5*P10</f>
        <v>0</v>
      </c>
      <c r="AK10" s="175">
        <v>0</v>
      </c>
      <c r="AL10" s="176">
        <f>(AG10+AI10+AJ10)*2/12</f>
        <v>0</v>
      </c>
      <c r="AM10" s="177">
        <f t="shared" si="6"/>
        <v>0</v>
      </c>
      <c r="AN10" s="178">
        <f>AD10*AE10*P10*2/12</f>
        <v>4.7162500000000005</v>
      </c>
      <c r="AO10" s="175">
        <f>AN10*3</f>
        <v>14.148750000000001</v>
      </c>
      <c r="AP10" s="175">
        <f>AN10*0.5</f>
        <v>2.3581250000000002</v>
      </c>
      <c r="AQ10" s="175">
        <f>AN10</f>
        <v>4.7162500000000005</v>
      </c>
      <c r="AR10" s="175">
        <f>AD10*0.5*P10</f>
        <v>13.125</v>
      </c>
      <c r="AS10" s="175">
        <v>0</v>
      </c>
      <c r="AT10" s="176">
        <f>(AO10+AQ10+AR10)*2/12</f>
        <v>5.331666666666667</v>
      </c>
      <c r="AU10" s="177">
        <f t="shared" si="13"/>
        <v>32.60541666666667</v>
      </c>
    </row>
    <row r="11" spans="1:47" s="22" customFormat="1" ht="24.75" customHeight="1">
      <c r="A11" s="45">
        <v>4</v>
      </c>
      <c r="B11" s="46"/>
      <c r="C11" s="46">
        <v>1</v>
      </c>
      <c r="D11" s="47" t="s">
        <v>64</v>
      </c>
      <c r="E11" s="47" t="s">
        <v>50</v>
      </c>
      <c r="F11" s="48"/>
      <c r="G11" s="46" t="s">
        <v>67</v>
      </c>
      <c r="H11" s="49">
        <v>25483</v>
      </c>
      <c r="I11" s="50"/>
      <c r="J11" s="51"/>
      <c r="K11" s="52"/>
      <c r="L11" s="52"/>
      <c r="M11" s="52"/>
      <c r="N11" s="52"/>
      <c r="O11" s="50" t="s">
        <v>46</v>
      </c>
      <c r="P11" s="53">
        <v>1</v>
      </c>
      <c r="Q11" s="54">
        <v>12</v>
      </c>
      <c r="R11" s="54" t="s">
        <v>66</v>
      </c>
      <c r="S11" s="55">
        <v>8</v>
      </c>
      <c r="T11" s="55">
        <v>699</v>
      </c>
      <c r="U11" s="56" t="s">
        <v>47</v>
      </c>
      <c r="V11" s="56">
        <v>2</v>
      </c>
      <c r="W11" s="56"/>
      <c r="X11" s="56">
        <v>0</v>
      </c>
      <c r="Y11" s="56">
        <v>28</v>
      </c>
      <c r="Z11" s="57" t="s">
        <v>253</v>
      </c>
      <c r="AA11" s="70">
        <v>6.51</v>
      </c>
      <c r="AB11" s="71">
        <v>4.34</v>
      </c>
      <c r="AC11" s="59">
        <v>0</v>
      </c>
      <c r="AD11" s="59">
        <v>24</v>
      </c>
      <c r="AE11" s="60">
        <v>1.078</v>
      </c>
      <c r="AF11" s="58">
        <f>AC11*AE11*P11</f>
        <v>0</v>
      </c>
      <c r="AG11" s="61">
        <f>AF11*3</f>
        <v>0</v>
      </c>
      <c r="AH11" s="61">
        <f>AF11*0.5</f>
        <v>0</v>
      </c>
      <c r="AI11" s="61">
        <f>AF11</f>
        <v>0</v>
      </c>
      <c r="AJ11" s="61">
        <f>AC11*0.5*P11</f>
        <v>0</v>
      </c>
      <c r="AK11" s="61">
        <v>0</v>
      </c>
      <c r="AL11" s="62">
        <f>(AG11+AI11+AJ11)*2/12</f>
        <v>0</v>
      </c>
      <c r="AM11" s="115">
        <f>AG11+AJ11+AL11</f>
        <v>0</v>
      </c>
      <c r="AN11" s="64">
        <f>AD11*AE11*P11*2/12</f>
        <v>4.312</v>
      </c>
      <c r="AO11" s="61">
        <f>AN11*3</f>
        <v>12.936</v>
      </c>
      <c r="AP11" s="61">
        <f>AN11*0.5</f>
        <v>2.156</v>
      </c>
      <c r="AQ11" s="61">
        <f>AN11</f>
        <v>4.312</v>
      </c>
      <c r="AR11" s="61">
        <f>AD11*0.5*P11</f>
        <v>12</v>
      </c>
      <c r="AS11" s="61">
        <v>0</v>
      </c>
      <c r="AT11" s="62">
        <f>(AO11+AQ11+AR11)*2/12</f>
        <v>4.874666666666667</v>
      </c>
      <c r="AU11" s="115">
        <f>AO11+AR11+AT11</f>
        <v>29.810666666666666</v>
      </c>
    </row>
    <row r="12" spans="1:47" s="22" customFormat="1" ht="24.75" customHeight="1">
      <c r="A12" s="3">
        <v>5</v>
      </c>
      <c r="B12" s="4"/>
      <c r="C12" s="4">
        <v>1</v>
      </c>
      <c r="D12" s="26" t="s">
        <v>59</v>
      </c>
      <c r="E12" s="5" t="s">
        <v>61</v>
      </c>
      <c r="F12" s="5"/>
      <c r="G12" s="4" t="s">
        <v>67</v>
      </c>
      <c r="H12" s="27" t="s">
        <v>92</v>
      </c>
      <c r="I12" s="9"/>
      <c r="J12" s="7"/>
      <c r="K12" s="8"/>
      <c r="L12" s="8"/>
      <c r="M12" s="8"/>
      <c r="N12" s="8"/>
      <c r="O12" s="9" t="s">
        <v>46</v>
      </c>
      <c r="P12" s="10">
        <f>1/3</f>
        <v>0.3333333333333333</v>
      </c>
      <c r="Q12" s="11">
        <v>12</v>
      </c>
      <c r="R12" s="11" t="s">
        <v>66</v>
      </c>
      <c r="S12" s="12">
        <v>8</v>
      </c>
      <c r="T12" s="12">
        <v>348</v>
      </c>
      <c r="U12" s="13" t="s">
        <v>47</v>
      </c>
      <c r="V12" s="13">
        <v>3</v>
      </c>
      <c r="W12" s="13"/>
      <c r="X12" s="13">
        <v>0</v>
      </c>
      <c r="Y12" s="13">
        <v>58</v>
      </c>
      <c r="Z12" s="14" t="s">
        <v>244</v>
      </c>
      <c r="AA12" s="68">
        <v>6.04</v>
      </c>
      <c r="AB12" s="69">
        <v>5.43</v>
      </c>
      <c r="AC12" s="15">
        <v>0</v>
      </c>
      <c r="AD12" s="15">
        <v>139</v>
      </c>
      <c r="AE12" s="16">
        <v>1.078</v>
      </c>
      <c r="AF12" s="17">
        <f>AC12*AE12*P12</f>
        <v>0</v>
      </c>
      <c r="AG12" s="18">
        <f>AF12*3</f>
        <v>0</v>
      </c>
      <c r="AH12" s="18">
        <f>AF12*0.5</f>
        <v>0</v>
      </c>
      <c r="AI12" s="18">
        <f>AF12</f>
        <v>0</v>
      </c>
      <c r="AJ12" s="18">
        <f>AC12*0.5*P12</f>
        <v>0</v>
      </c>
      <c r="AK12" s="18">
        <v>0</v>
      </c>
      <c r="AL12" s="19">
        <f>(AG12+AI12+AJ12)*2/12</f>
        <v>0</v>
      </c>
      <c r="AM12" s="20">
        <f t="shared" si="6"/>
        <v>0</v>
      </c>
      <c r="AN12" s="21">
        <f>AD12*AE12*P12*2/12</f>
        <v>8.324555555555555</v>
      </c>
      <c r="AO12" s="18">
        <f>AN12*3</f>
        <v>24.973666666666666</v>
      </c>
      <c r="AP12" s="18">
        <f>AN12*0.5</f>
        <v>4.162277777777778</v>
      </c>
      <c r="AQ12" s="18">
        <f>AN12</f>
        <v>8.324555555555555</v>
      </c>
      <c r="AR12" s="18">
        <f>AD12*0.5*P12</f>
        <v>23.166666666666664</v>
      </c>
      <c r="AS12" s="18">
        <v>0</v>
      </c>
      <c r="AT12" s="19">
        <f>(AO12+AQ12+AR12)*2/12</f>
        <v>9.410814814814815</v>
      </c>
      <c r="AU12" s="20">
        <f t="shared" si="13"/>
        <v>57.551148148148144</v>
      </c>
    </row>
    <row r="13" spans="1:47" s="22" customFormat="1" ht="24.75" customHeight="1">
      <c r="A13" s="3">
        <v>5</v>
      </c>
      <c r="B13" s="4"/>
      <c r="C13" s="4">
        <v>2</v>
      </c>
      <c r="D13" s="26" t="s">
        <v>59</v>
      </c>
      <c r="E13" s="5" t="s">
        <v>60</v>
      </c>
      <c r="F13" s="5"/>
      <c r="G13" s="4" t="s">
        <v>67</v>
      </c>
      <c r="H13" s="27" t="s">
        <v>93</v>
      </c>
      <c r="I13" s="9" t="s">
        <v>94</v>
      </c>
      <c r="J13" s="7"/>
      <c r="K13" s="8"/>
      <c r="L13" s="8"/>
      <c r="M13" s="8"/>
      <c r="N13" s="8"/>
      <c r="O13" s="9" t="s">
        <v>46</v>
      </c>
      <c r="P13" s="10">
        <f>1/3</f>
        <v>0.3333333333333333</v>
      </c>
      <c r="Q13" s="11">
        <v>12</v>
      </c>
      <c r="R13" s="11" t="s">
        <v>66</v>
      </c>
      <c r="S13" s="12">
        <v>8</v>
      </c>
      <c r="T13" s="12">
        <v>348</v>
      </c>
      <c r="U13" s="13" t="s">
        <v>47</v>
      </c>
      <c r="V13" s="13">
        <v>3</v>
      </c>
      <c r="W13" s="13"/>
      <c r="X13" s="13">
        <v>0</v>
      </c>
      <c r="Y13" s="13">
        <v>58</v>
      </c>
      <c r="Z13" s="14" t="s">
        <v>244</v>
      </c>
      <c r="AA13" s="68">
        <v>6.04</v>
      </c>
      <c r="AB13" s="69">
        <v>5.43</v>
      </c>
      <c r="AC13" s="15">
        <v>0</v>
      </c>
      <c r="AD13" s="15">
        <v>139</v>
      </c>
      <c r="AE13" s="16">
        <v>1.078</v>
      </c>
      <c r="AF13" s="17">
        <f>AC13*AE13*P13</f>
        <v>0</v>
      </c>
      <c r="AG13" s="18">
        <f>AF13*3</f>
        <v>0</v>
      </c>
      <c r="AH13" s="18">
        <f>AF13*0.5</f>
        <v>0</v>
      </c>
      <c r="AI13" s="18">
        <f>AF13</f>
        <v>0</v>
      </c>
      <c r="AJ13" s="18">
        <f>AC13*0.5*P13</f>
        <v>0</v>
      </c>
      <c r="AK13" s="18">
        <v>0</v>
      </c>
      <c r="AL13" s="19">
        <f>(AG13+AI13+AJ13)*2/12</f>
        <v>0</v>
      </c>
      <c r="AM13" s="20">
        <f t="shared" si="6"/>
        <v>0</v>
      </c>
      <c r="AN13" s="21">
        <f>AD13*AE13*P13*2/12</f>
        <v>8.324555555555555</v>
      </c>
      <c r="AO13" s="18">
        <f>AN13*3</f>
        <v>24.973666666666666</v>
      </c>
      <c r="AP13" s="18">
        <f>AN13*0.5</f>
        <v>4.162277777777778</v>
      </c>
      <c r="AQ13" s="18">
        <f>AN13</f>
        <v>8.324555555555555</v>
      </c>
      <c r="AR13" s="18">
        <f>AD13*0.5*P13</f>
        <v>23.166666666666664</v>
      </c>
      <c r="AS13" s="18">
        <v>0</v>
      </c>
      <c r="AT13" s="19">
        <f>(AO13+AQ13+AR13)*2/12</f>
        <v>9.410814814814815</v>
      </c>
      <c r="AU13" s="20">
        <f t="shared" si="13"/>
        <v>57.551148148148144</v>
      </c>
    </row>
    <row r="14" spans="1:47" s="22" customFormat="1" ht="24.75" customHeight="1">
      <c r="A14" s="3">
        <v>5</v>
      </c>
      <c r="B14" s="4"/>
      <c r="C14" s="4">
        <v>3</v>
      </c>
      <c r="D14" s="5" t="s">
        <v>68</v>
      </c>
      <c r="E14" s="5" t="s">
        <v>54</v>
      </c>
      <c r="F14" s="5"/>
      <c r="G14" s="4" t="s">
        <v>67</v>
      </c>
      <c r="H14" s="27">
        <v>17543</v>
      </c>
      <c r="I14" s="9" t="s">
        <v>95</v>
      </c>
      <c r="J14" s="7"/>
      <c r="K14" s="8"/>
      <c r="L14" s="8"/>
      <c r="M14" s="8"/>
      <c r="N14" s="8"/>
      <c r="O14" s="9" t="s">
        <v>46</v>
      </c>
      <c r="P14" s="10">
        <f>1/6</f>
        <v>0.16666666666666666</v>
      </c>
      <c r="Q14" s="11">
        <v>12</v>
      </c>
      <c r="R14" s="11" t="s">
        <v>66</v>
      </c>
      <c r="S14" s="12">
        <v>8</v>
      </c>
      <c r="T14" s="12">
        <v>348</v>
      </c>
      <c r="U14" s="13" t="s">
        <v>47</v>
      </c>
      <c r="V14" s="13">
        <v>3</v>
      </c>
      <c r="W14" s="13"/>
      <c r="X14" s="13">
        <v>0</v>
      </c>
      <c r="Y14" s="13">
        <v>58</v>
      </c>
      <c r="Z14" s="14" t="s">
        <v>244</v>
      </c>
      <c r="AA14" s="68">
        <v>6.04</v>
      </c>
      <c r="AB14" s="69">
        <v>5.43</v>
      </c>
      <c r="AC14" s="15">
        <v>0</v>
      </c>
      <c r="AD14" s="15">
        <v>139</v>
      </c>
      <c r="AE14" s="16">
        <v>1.078</v>
      </c>
      <c r="AF14" s="17">
        <f>AC14*AE14*P14</f>
        <v>0</v>
      </c>
      <c r="AG14" s="18">
        <f>AF14*3</f>
        <v>0</v>
      </c>
      <c r="AH14" s="18">
        <f>AF14*0.5</f>
        <v>0</v>
      </c>
      <c r="AI14" s="18">
        <f>AF14</f>
        <v>0</v>
      </c>
      <c r="AJ14" s="18">
        <f>AC14*0.5*P14</f>
        <v>0</v>
      </c>
      <c r="AK14" s="18">
        <v>1</v>
      </c>
      <c r="AL14" s="19">
        <f>(AG14+AI14+AJ14)*2/12</f>
        <v>0</v>
      </c>
      <c r="AM14" s="20">
        <f t="shared" si="6"/>
        <v>0</v>
      </c>
      <c r="AN14" s="21">
        <f>AD14*AE14*P14*2/12</f>
        <v>4.162277777777778</v>
      </c>
      <c r="AO14" s="18">
        <f>AN14*3</f>
        <v>12.486833333333333</v>
      </c>
      <c r="AP14" s="18">
        <f>AN14*0.5</f>
        <v>2.081138888888889</v>
      </c>
      <c r="AQ14" s="18">
        <f>AN14</f>
        <v>4.162277777777778</v>
      </c>
      <c r="AR14" s="18">
        <f>AD14*0.5*P14</f>
        <v>11.583333333333332</v>
      </c>
      <c r="AS14" s="18">
        <v>1</v>
      </c>
      <c r="AT14" s="19">
        <f>(AO14+AQ14+AR14)*2/12</f>
        <v>4.7054074074074075</v>
      </c>
      <c r="AU14" s="20">
        <f t="shared" si="13"/>
        <v>28.775574074074072</v>
      </c>
    </row>
    <row r="15" spans="1:47" s="22" customFormat="1" ht="24.75" customHeight="1">
      <c r="A15" s="3">
        <v>5</v>
      </c>
      <c r="B15" s="4"/>
      <c r="C15" s="4">
        <v>4</v>
      </c>
      <c r="D15" s="5" t="s">
        <v>59</v>
      </c>
      <c r="E15" s="5" t="s">
        <v>56</v>
      </c>
      <c r="F15" s="5"/>
      <c r="G15" s="4" t="s">
        <v>67</v>
      </c>
      <c r="H15" s="27">
        <v>12212</v>
      </c>
      <c r="I15" s="9" t="s">
        <v>96</v>
      </c>
      <c r="J15" s="7"/>
      <c r="K15" s="8"/>
      <c r="L15" s="8"/>
      <c r="M15" s="8"/>
      <c r="N15" s="8"/>
      <c r="O15" s="9" t="s">
        <v>46</v>
      </c>
      <c r="P15" s="10">
        <f>1/6</f>
        <v>0.16666666666666666</v>
      </c>
      <c r="Q15" s="11">
        <v>12</v>
      </c>
      <c r="R15" s="11" t="s">
        <v>66</v>
      </c>
      <c r="S15" s="12">
        <v>8</v>
      </c>
      <c r="T15" s="12">
        <v>348</v>
      </c>
      <c r="U15" s="13" t="s">
        <v>47</v>
      </c>
      <c r="V15" s="13">
        <v>3</v>
      </c>
      <c r="W15" s="13"/>
      <c r="X15" s="13">
        <v>0</v>
      </c>
      <c r="Y15" s="13">
        <v>58</v>
      </c>
      <c r="Z15" s="14" t="s">
        <v>244</v>
      </c>
      <c r="AA15" s="68">
        <v>6.04</v>
      </c>
      <c r="AB15" s="69">
        <v>5.43</v>
      </c>
      <c r="AC15" s="15">
        <v>0</v>
      </c>
      <c r="AD15" s="15">
        <v>139</v>
      </c>
      <c r="AE15" s="16">
        <v>1.078</v>
      </c>
      <c r="AF15" s="17">
        <f aca="true" t="shared" si="14" ref="AF15:AF55">AC15*AE15*P15</f>
        <v>0</v>
      </c>
      <c r="AG15" s="18">
        <f aca="true" t="shared" si="15" ref="AG15:AG55">AF15*3</f>
        <v>0</v>
      </c>
      <c r="AH15" s="18">
        <f aca="true" t="shared" si="16" ref="AH15:AH55">AF15*0.5</f>
        <v>0</v>
      </c>
      <c r="AI15" s="18">
        <f aca="true" t="shared" si="17" ref="AI15:AI55">AF15</f>
        <v>0</v>
      </c>
      <c r="AJ15" s="18">
        <f aca="true" t="shared" si="18" ref="AJ15:AJ55">AC15*0.5*P15</f>
        <v>0</v>
      </c>
      <c r="AK15" s="18">
        <v>2</v>
      </c>
      <c r="AL15" s="19">
        <f aca="true" t="shared" si="19" ref="AL15:AL55">(AG15+AI15+AJ15)*2/12</f>
        <v>0</v>
      </c>
      <c r="AM15" s="20">
        <f t="shared" si="6"/>
        <v>0</v>
      </c>
      <c r="AN15" s="21">
        <f aca="true" t="shared" si="20" ref="AN15:AN55">AD15*AE15*P15*2/12</f>
        <v>4.162277777777778</v>
      </c>
      <c r="AO15" s="18">
        <f aca="true" t="shared" si="21" ref="AO15:AO55">AN15*3</f>
        <v>12.486833333333333</v>
      </c>
      <c r="AP15" s="18">
        <f aca="true" t="shared" si="22" ref="AP15:AP55">AN15*0.5</f>
        <v>2.081138888888889</v>
      </c>
      <c r="AQ15" s="18">
        <f aca="true" t="shared" si="23" ref="AQ15:AQ55">AN15</f>
        <v>4.162277777777778</v>
      </c>
      <c r="AR15" s="18">
        <f aca="true" t="shared" si="24" ref="AR15:AR55">AD15*0.5*P15</f>
        <v>11.583333333333332</v>
      </c>
      <c r="AS15" s="18">
        <v>2</v>
      </c>
      <c r="AT15" s="19">
        <f aca="true" t="shared" si="25" ref="AT15:AT55">(AO15+AQ15+AR15)*2/12</f>
        <v>4.7054074074074075</v>
      </c>
      <c r="AU15" s="20">
        <f t="shared" si="13"/>
        <v>28.775574074074072</v>
      </c>
    </row>
    <row r="16" spans="1:47" s="22" customFormat="1" ht="24.75" customHeight="1">
      <c r="A16" s="45">
        <v>6</v>
      </c>
      <c r="B16" s="46"/>
      <c r="C16" s="46">
        <v>1</v>
      </c>
      <c r="D16" s="48" t="s">
        <v>97</v>
      </c>
      <c r="E16" s="48" t="s">
        <v>98</v>
      </c>
      <c r="F16" s="48"/>
      <c r="G16" s="46" t="s">
        <v>67</v>
      </c>
      <c r="H16" s="66">
        <v>13139</v>
      </c>
      <c r="I16" s="46" t="s">
        <v>99</v>
      </c>
      <c r="J16" s="51"/>
      <c r="K16" s="52"/>
      <c r="L16" s="52"/>
      <c r="M16" s="52"/>
      <c r="N16" s="52"/>
      <c r="O16" s="50" t="s">
        <v>46</v>
      </c>
      <c r="P16" s="53">
        <v>1</v>
      </c>
      <c r="Q16" s="54">
        <v>12</v>
      </c>
      <c r="R16" s="54" t="s">
        <v>66</v>
      </c>
      <c r="S16" s="55">
        <v>8</v>
      </c>
      <c r="T16" s="55">
        <v>364</v>
      </c>
      <c r="U16" s="56" t="s">
        <v>47</v>
      </c>
      <c r="V16" s="56">
        <v>1</v>
      </c>
      <c r="W16" s="56"/>
      <c r="X16" s="56">
        <v>0</v>
      </c>
      <c r="Y16" s="56">
        <v>32</v>
      </c>
      <c r="Z16" s="57" t="s">
        <v>245</v>
      </c>
      <c r="AA16" s="70">
        <v>9.19</v>
      </c>
      <c r="AB16" s="71">
        <v>5.85</v>
      </c>
      <c r="AC16" s="59">
        <v>0</v>
      </c>
      <c r="AD16" s="59">
        <v>42</v>
      </c>
      <c r="AE16" s="60">
        <v>1.078</v>
      </c>
      <c r="AF16" s="58">
        <f t="shared" si="14"/>
        <v>0</v>
      </c>
      <c r="AG16" s="61">
        <f t="shared" si="15"/>
        <v>0</v>
      </c>
      <c r="AH16" s="61">
        <f t="shared" si="16"/>
        <v>0</v>
      </c>
      <c r="AI16" s="61">
        <f t="shared" si="17"/>
        <v>0</v>
      </c>
      <c r="AJ16" s="61">
        <f t="shared" si="18"/>
        <v>0</v>
      </c>
      <c r="AK16" s="61">
        <v>3</v>
      </c>
      <c r="AL16" s="62">
        <f t="shared" si="19"/>
        <v>0</v>
      </c>
      <c r="AM16" s="63">
        <f t="shared" si="6"/>
        <v>0</v>
      </c>
      <c r="AN16" s="64">
        <f t="shared" si="20"/>
        <v>7.546</v>
      </c>
      <c r="AO16" s="61">
        <f t="shared" si="21"/>
        <v>22.638</v>
      </c>
      <c r="AP16" s="61">
        <f t="shared" si="22"/>
        <v>3.773</v>
      </c>
      <c r="AQ16" s="61">
        <f t="shared" si="23"/>
        <v>7.546</v>
      </c>
      <c r="AR16" s="61">
        <f t="shared" si="24"/>
        <v>21</v>
      </c>
      <c r="AS16" s="61">
        <v>3</v>
      </c>
      <c r="AT16" s="62">
        <f t="shared" si="25"/>
        <v>8.530666666666667</v>
      </c>
      <c r="AU16" s="63">
        <f t="shared" si="13"/>
        <v>52.168666666666674</v>
      </c>
    </row>
    <row r="17" spans="1:47" s="22" customFormat="1" ht="24.75" customHeight="1">
      <c r="A17" s="3">
        <v>7</v>
      </c>
      <c r="B17" s="4"/>
      <c r="C17" s="4">
        <v>1</v>
      </c>
      <c r="D17" s="5" t="s">
        <v>102</v>
      </c>
      <c r="E17" s="5" t="s">
        <v>50</v>
      </c>
      <c r="F17" s="5"/>
      <c r="G17" s="4" t="s">
        <v>67</v>
      </c>
      <c r="H17" s="6">
        <v>13092</v>
      </c>
      <c r="I17" s="4" t="s">
        <v>100</v>
      </c>
      <c r="J17" s="7"/>
      <c r="K17" s="8"/>
      <c r="L17" s="8"/>
      <c r="M17" s="8"/>
      <c r="N17" s="8"/>
      <c r="O17" s="9" t="s">
        <v>46</v>
      </c>
      <c r="P17" s="10">
        <v>0.5</v>
      </c>
      <c r="Q17" s="11">
        <v>12</v>
      </c>
      <c r="R17" s="11" t="s">
        <v>66</v>
      </c>
      <c r="S17" s="12">
        <v>8</v>
      </c>
      <c r="T17" s="12">
        <v>565</v>
      </c>
      <c r="U17" s="13" t="s">
        <v>47</v>
      </c>
      <c r="V17" s="13">
        <v>2</v>
      </c>
      <c r="W17" s="13"/>
      <c r="X17" s="13">
        <v>0</v>
      </c>
      <c r="Y17" s="13">
        <v>12</v>
      </c>
      <c r="Z17" s="14" t="s">
        <v>246</v>
      </c>
      <c r="AA17" s="68">
        <v>2.83</v>
      </c>
      <c r="AB17" s="69">
        <v>1.88</v>
      </c>
      <c r="AC17" s="15">
        <v>0</v>
      </c>
      <c r="AD17" s="15">
        <v>90</v>
      </c>
      <c r="AE17" s="16">
        <v>1.078</v>
      </c>
      <c r="AF17" s="17">
        <f t="shared" si="14"/>
        <v>0</v>
      </c>
      <c r="AG17" s="18">
        <f t="shared" si="15"/>
        <v>0</v>
      </c>
      <c r="AH17" s="18">
        <f t="shared" si="16"/>
        <v>0</v>
      </c>
      <c r="AI17" s="18">
        <f t="shared" si="17"/>
        <v>0</v>
      </c>
      <c r="AJ17" s="18">
        <f t="shared" si="18"/>
        <v>0</v>
      </c>
      <c r="AK17" s="18">
        <v>4</v>
      </c>
      <c r="AL17" s="19">
        <f t="shared" si="19"/>
        <v>0</v>
      </c>
      <c r="AM17" s="20">
        <f t="shared" si="6"/>
        <v>0</v>
      </c>
      <c r="AN17" s="21">
        <f t="shared" si="20"/>
        <v>8.085</v>
      </c>
      <c r="AO17" s="18">
        <f t="shared" si="21"/>
        <v>24.255000000000003</v>
      </c>
      <c r="AP17" s="18">
        <f t="shared" si="22"/>
        <v>4.0425</v>
      </c>
      <c r="AQ17" s="18">
        <f t="shared" si="23"/>
        <v>8.085</v>
      </c>
      <c r="AR17" s="18">
        <f t="shared" si="24"/>
        <v>22.5</v>
      </c>
      <c r="AS17" s="18">
        <v>4</v>
      </c>
      <c r="AT17" s="19">
        <f t="shared" si="25"/>
        <v>9.14</v>
      </c>
      <c r="AU17" s="20">
        <f t="shared" si="13"/>
        <v>55.895</v>
      </c>
    </row>
    <row r="18" spans="1:47" s="22" customFormat="1" ht="24.75" customHeight="1">
      <c r="A18" s="3">
        <v>7</v>
      </c>
      <c r="B18" s="4"/>
      <c r="C18" s="4">
        <v>2</v>
      </c>
      <c r="D18" s="5" t="s">
        <v>103</v>
      </c>
      <c r="E18" s="5" t="s">
        <v>62</v>
      </c>
      <c r="F18" s="5"/>
      <c r="G18" s="4" t="s">
        <v>67</v>
      </c>
      <c r="H18" s="6">
        <v>13249</v>
      </c>
      <c r="I18" s="4" t="s">
        <v>101</v>
      </c>
      <c r="J18" s="7"/>
      <c r="K18" s="8"/>
      <c r="L18" s="8"/>
      <c r="M18" s="8"/>
      <c r="N18" s="8"/>
      <c r="O18" s="9" t="s">
        <v>46</v>
      </c>
      <c r="P18" s="10">
        <v>0.5</v>
      </c>
      <c r="Q18" s="11">
        <v>12</v>
      </c>
      <c r="R18" s="11" t="s">
        <v>66</v>
      </c>
      <c r="S18" s="12">
        <v>8</v>
      </c>
      <c r="T18" s="12">
        <v>565</v>
      </c>
      <c r="U18" s="13" t="s">
        <v>47</v>
      </c>
      <c r="V18" s="13">
        <v>2</v>
      </c>
      <c r="W18" s="13"/>
      <c r="X18" s="13">
        <v>0</v>
      </c>
      <c r="Y18" s="13">
        <v>12</v>
      </c>
      <c r="Z18" s="14" t="s">
        <v>246</v>
      </c>
      <c r="AA18" s="68">
        <v>2.83</v>
      </c>
      <c r="AB18" s="69">
        <v>1.88</v>
      </c>
      <c r="AC18" s="15">
        <v>0</v>
      </c>
      <c r="AD18" s="15">
        <v>90</v>
      </c>
      <c r="AE18" s="16">
        <v>1.078</v>
      </c>
      <c r="AF18" s="17">
        <f t="shared" si="14"/>
        <v>0</v>
      </c>
      <c r="AG18" s="18">
        <f t="shared" si="15"/>
        <v>0</v>
      </c>
      <c r="AH18" s="18">
        <f t="shared" si="16"/>
        <v>0</v>
      </c>
      <c r="AI18" s="18">
        <f t="shared" si="17"/>
        <v>0</v>
      </c>
      <c r="AJ18" s="18">
        <f t="shared" si="18"/>
        <v>0</v>
      </c>
      <c r="AK18" s="18">
        <v>5</v>
      </c>
      <c r="AL18" s="19">
        <f t="shared" si="19"/>
        <v>0</v>
      </c>
      <c r="AM18" s="20">
        <f t="shared" si="6"/>
        <v>0</v>
      </c>
      <c r="AN18" s="21">
        <f t="shared" si="20"/>
        <v>8.085</v>
      </c>
      <c r="AO18" s="18">
        <f t="shared" si="21"/>
        <v>24.255000000000003</v>
      </c>
      <c r="AP18" s="18">
        <f t="shared" si="22"/>
        <v>4.0425</v>
      </c>
      <c r="AQ18" s="18">
        <f t="shared" si="23"/>
        <v>8.085</v>
      </c>
      <c r="AR18" s="18">
        <f t="shared" si="24"/>
        <v>22.5</v>
      </c>
      <c r="AS18" s="18">
        <v>5</v>
      </c>
      <c r="AT18" s="19">
        <f t="shared" si="25"/>
        <v>9.14</v>
      </c>
      <c r="AU18" s="20">
        <f t="shared" si="13"/>
        <v>55.895</v>
      </c>
    </row>
    <row r="19" spans="1:47" s="22" customFormat="1" ht="24.75" customHeight="1">
      <c r="A19" s="45">
        <v>8</v>
      </c>
      <c r="B19" s="46"/>
      <c r="C19" s="46">
        <v>1</v>
      </c>
      <c r="D19" s="48" t="s">
        <v>104</v>
      </c>
      <c r="E19" s="48" t="s">
        <v>105</v>
      </c>
      <c r="F19" s="48"/>
      <c r="G19" s="46"/>
      <c r="H19" s="66"/>
      <c r="I19" s="46"/>
      <c r="J19" s="51"/>
      <c r="K19" s="52"/>
      <c r="L19" s="52"/>
      <c r="M19" s="52"/>
      <c r="N19" s="52"/>
      <c r="O19" s="50" t="s">
        <v>46</v>
      </c>
      <c r="P19" s="53">
        <v>0.25</v>
      </c>
      <c r="Q19" s="54">
        <v>12</v>
      </c>
      <c r="R19" s="54" t="s">
        <v>66</v>
      </c>
      <c r="S19" s="55">
        <v>8</v>
      </c>
      <c r="T19" s="55">
        <v>566</v>
      </c>
      <c r="U19" s="56" t="s">
        <v>47</v>
      </c>
      <c r="V19" s="56">
        <v>2</v>
      </c>
      <c r="W19" s="56"/>
      <c r="X19" s="56">
        <v>0</v>
      </c>
      <c r="Y19" s="56">
        <v>9</v>
      </c>
      <c r="Z19" s="57" t="s">
        <v>247</v>
      </c>
      <c r="AA19" s="70">
        <v>2.31</v>
      </c>
      <c r="AB19" s="71">
        <v>1.54</v>
      </c>
      <c r="AC19" s="59">
        <v>0</v>
      </c>
      <c r="AD19" s="59">
        <v>56</v>
      </c>
      <c r="AE19" s="60">
        <v>1.078</v>
      </c>
      <c r="AF19" s="58">
        <f t="shared" si="14"/>
        <v>0</v>
      </c>
      <c r="AG19" s="61">
        <f t="shared" si="15"/>
        <v>0</v>
      </c>
      <c r="AH19" s="61">
        <f t="shared" si="16"/>
        <v>0</v>
      </c>
      <c r="AI19" s="61">
        <f t="shared" si="17"/>
        <v>0</v>
      </c>
      <c r="AJ19" s="61">
        <f t="shared" si="18"/>
        <v>0</v>
      </c>
      <c r="AK19" s="61">
        <v>6</v>
      </c>
      <c r="AL19" s="62">
        <f t="shared" si="19"/>
        <v>0</v>
      </c>
      <c r="AM19" s="63">
        <f t="shared" si="6"/>
        <v>0</v>
      </c>
      <c r="AN19" s="64">
        <f t="shared" si="20"/>
        <v>2.5153333333333334</v>
      </c>
      <c r="AO19" s="61">
        <f t="shared" si="21"/>
        <v>7.546</v>
      </c>
      <c r="AP19" s="61">
        <f t="shared" si="22"/>
        <v>1.2576666666666667</v>
      </c>
      <c r="AQ19" s="61">
        <f t="shared" si="23"/>
        <v>2.5153333333333334</v>
      </c>
      <c r="AR19" s="61">
        <f t="shared" si="24"/>
        <v>7</v>
      </c>
      <c r="AS19" s="61">
        <v>6</v>
      </c>
      <c r="AT19" s="62">
        <f t="shared" si="25"/>
        <v>2.8435555555555556</v>
      </c>
      <c r="AU19" s="63">
        <f t="shared" si="13"/>
        <v>17.389555555555553</v>
      </c>
    </row>
    <row r="20" spans="1:47" s="22" customFormat="1" ht="24.75" customHeight="1">
      <c r="A20" s="45">
        <v>8</v>
      </c>
      <c r="B20" s="46"/>
      <c r="C20" s="46">
        <v>2</v>
      </c>
      <c r="D20" s="48" t="s">
        <v>104</v>
      </c>
      <c r="E20" s="48" t="s">
        <v>105</v>
      </c>
      <c r="F20" s="48"/>
      <c r="G20" s="46"/>
      <c r="H20" s="66"/>
      <c r="I20" s="46"/>
      <c r="J20" s="51"/>
      <c r="K20" s="52"/>
      <c r="L20" s="52"/>
      <c r="M20" s="52"/>
      <c r="N20" s="52"/>
      <c r="O20" s="50" t="s">
        <v>46</v>
      </c>
      <c r="P20" s="53">
        <v>0.25</v>
      </c>
      <c r="Q20" s="54">
        <v>12</v>
      </c>
      <c r="R20" s="54" t="s">
        <v>66</v>
      </c>
      <c r="S20" s="55">
        <v>8</v>
      </c>
      <c r="T20" s="55">
        <v>566</v>
      </c>
      <c r="U20" s="56" t="s">
        <v>47</v>
      </c>
      <c r="V20" s="56">
        <v>2</v>
      </c>
      <c r="W20" s="56"/>
      <c r="X20" s="56">
        <v>0</v>
      </c>
      <c r="Y20" s="56">
        <v>9</v>
      </c>
      <c r="Z20" s="57" t="s">
        <v>247</v>
      </c>
      <c r="AA20" s="70">
        <v>2.31</v>
      </c>
      <c r="AB20" s="71">
        <v>1.54</v>
      </c>
      <c r="AC20" s="59">
        <v>0</v>
      </c>
      <c r="AD20" s="59">
        <v>56</v>
      </c>
      <c r="AE20" s="60">
        <v>1.078</v>
      </c>
      <c r="AF20" s="58">
        <f t="shared" si="14"/>
        <v>0</v>
      </c>
      <c r="AG20" s="61">
        <f t="shared" si="15"/>
        <v>0</v>
      </c>
      <c r="AH20" s="61">
        <f t="shared" si="16"/>
        <v>0</v>
      </c>
      <c r="AI20" s="61">
        <f t="shared" si="17"/>
        <v>0</v>
      </c>
      <c r="AJ20" s="61">
        <f t="shared" si="18"/>
        <v>0</v>
      </c>
      <c r="AK20" s="61">
        <v>7</v>
      </c>
      <c r="AL20" s="62">
        <f t="shared" si="19"/>
        <v>0</v>
      </c>
      <c r="AM20" s="63">
        <f t="shared" si="6"/>
        <v>0</v>
      </c>
      <c r="AN20" s="64">
        <f t="shared" si="20"/>
        <v>2.5153333333333334</v>
      </c>
      <c r="AO20" s="61">
        <f t="shared" si="21"/>
        <v>7.546</v>
      </c>
      <c r="AP20" s="61">
        <f t="shared" si="22"/>
        <v>1.2576666666666667</v>
      </c>
      <c r="AQ20" s="61">
        <f t="shared" si="23"/>
        <v>2.5153333333333334</v>
      </c>
      <c r="AR20" s="61">
        <f t="shared" si="24"/>
        <v>7</v>
      </c>
      <c r="AS20" s="61">
        <v>7</v>
      </c>
      <c r="AT20" s="62">
        <f t="shared" si="25"/>
        <v>2.8435555555555556</v>
      </c>
      <c r="AU20" s="63">
        <f t="shared" si="13"/>
        <v>17.389555555555553</v>
      </c>
    </row>
    <row r="21" spans="1:47" s="22" customFormat="1" ht="24.75" customHeight="1">
      <c r="A21" s="45">
        <v>8</v>
      </c>
      <c r="B21" s="46"/>
      <c r="C21" s="46">
        <v>3</v>
      </c>
      <c r="D21" s="48" t="s">
        <v>104</v>
      </c>
      <c r="E21" s="48" t="s">
        <v>106</v>
      </c>
      <c r="F21" s="48"/>
      <c r="G21" s="46" t="s">
        <v>67</v>
      </c>
      <c r="H21" s="66">
        <v>26632</v>
      </c>
      <c r="I21" s="46"/>
      <c r="J21" s="51"/>
      <c r="K21" s="52"/>
      <c r="L21" s="52"/>
      <c r="M21" s="52"/>
      <c r="N21" s="52"/>
      <c r="O21" s="50" t="s">
        <v>46</v>
      </c>
      <c r="P21" s="53">
        <v>0.25</v>
      </c>
      <c r="Q21" s="54">
        <v>12</v>
      </c>
      <c r="R21" s="54" t="s">
        <v>66</v>
      </c>
      <c r="S21" s="55">
        <v>8</v>
      </c>
      <c r="T21" s="55">
        <v>566</v>
      </c>
      <c r="U21" s="56" t="s">
        <v>47</v>
      </c>
      <c r="V21" s="56">
        <v>2</v>
      </c>
      <c r="W21" s="56"/>
      <c r="X21" s="56">
        <v>0</v>
      </c>
      <c r="Y21" s="56">
        <v>9</v>
      </c>
      <c r="Z21" s="57" t="s">
        <v>247</v>
      </c>
      <c r="AA21" s="70">
        <v>2.31</v>
      </c>
      <c r="AB21" s="71">
        <v>1.54</v>
      </c>
      <c r="AC21" s="59">
        <v>0</v>
      </c>
      <c r="AD21" s="59">
        <v>56</v>
      </c>
      <c r="AE21" s="60">
        <v>1.078</v>
      </c>
      <c r="AF21" s="58">
        <f t="shared" si="14"/>
        <v>0</v>
      </c>
      <c r="AG21" s="61">
        <f t="shared" si="15"/>
        <v>0</v>
      </c>
      <c r="AH21" s="61">
        <f t="shared" si="16"/>
        <v>0</v>
      </c>
      <c r="AI21" s="61">
        <f t="shared" si="17"/>
        <v>0</v>
      </c>
      <c r="AJ21" s="61">
        <f t="shared" si="18"/>
        <v>0</v>
      </c>
      <c r="AK21" s="61">
        <v>8</v>
      </c>
      <c r="AL21" s="62">
        <f t="shared" si="19"/>
        <v>0</v>
      </c>
      <c r="AM21" s="63">
        <f t="shared" si="6"/>
        <v>0</v>
      </c>
      <c r="AN21" s="64">
        <f t="shared" si="20"/>
        <v>2.5153333333333334</v>
      </c>
      <c r="AO21" s="61">
        <f t="shared" si="21"/>
        <v>7.546</v>
      </c>
      <c r="AP21" s="61">
        <f t="shared" si="22"/>
        <v>1.2576666666666667</v>
      </c>
      <c r="AQ21" s="61">
        <f t="shared" si="23"/>
        <v>2.5153333333333334</v>
      </c>
      <c r="AR21" s="61">
        <f t="shared" si="24"/>
        <v>7</v>
      </c>
      <c r="AS21" s="61">
        <v>8</v>
      </c>
      <c r="AT21" s="62">
        <f t="shared" si="25"/>
        <v>2.8435555555555556</v>
      </c>
      <c r="AU21" s="63">
        <f t="shared" si="13"/>
        <v>17.389555555555553</v>
      </c>
    </row>
    <row r="22" spans="1:47" s="22" customFormat="1" ht="24.75" customHeight="1">
      <c r="A22" s="45">
        <v>8</v>
      </c>
      <c r="B22" s="46"/>
      <c r="C22" s="46">
        <v>4</v>
      </c>
      <c r="D22" s="48" t="s">
        <v>104</v>
      </c>
      <c r="E22" s="48" t="s">
        <v>60</v>
      </c>
      <c r="F22" s="48"/>
      <c r="G22" s="46" t="s">
        <v>67</v>
      </c>
      <c r="H22" s="66"/>
      <c r="I22" s="46"/>
      <c r="J22" s="51"/>
      <c r="K22" s="52"/>
      <c r="L22" s="52"/>
      <c r="M22" s="52"/>
      <c r="N22" s="52"/>
      <c r="O22" s="50" t="s">
        <v>46</v>
      </c>
      <c r="P22" s="53">
        <v>0.25</v>
      </c>
      <c r="Q22" s="54">
        <v>12</v>
      </c>
      <c r="R22" s="54" t="s">
        <v>66</v>
      </c>
      <c r="S22" s="55">
        <v>8</v>
      </c>
      <c r="T22" s="55">
        <v>566</v>
      </c>
      <c r="U22" s="56" t="s">
        <v>47</v>
      </c>
      <c r="V22" s="56">
        <v>2</v>
      </c>
      <c r="W22" s="56"/>
      <c r="X22" s="56">
        <v>0</v>
      </c>
      <c r="Y22" s="56">
        <v>9</v>
      </c>
      <c r="Z22" s="57" t="s">
        <v>247</v>
      </c>
      <c r="AA22" s="70">
        <v>2.31</v>
      </c>
      <c r="AB22" s="71">
        <v>1.54</v>
      </c>
      <c r="AC22" s="59">
        <v>0</v>
      </c>
      <c r="AD22" s="59">
        <v>56</v>
      </c>
      <c r="AE22" s="60">
        <v>1.078</v>
      </c>
      <c r="AF22" s="58">
        <f t="shared" si="14"/>
        <v>0</v>
      </c>
      <c r="AG22" s="61">
        <f t="shared" si="15"/>
        <v>0</v>
      </c>
      <c r="AH22" s="61">
        <f t="shared" si="16"/>
        <v>0</v>
      </c>
      <c r="AI22" s="61">
        <f t="shared" si="17"/>
        <v>0</v>
      </c>
      <c r="AJ22" s="61">
        <f t="shared" si="18"/>
        <v>0</v>
      </c>
      <c r="AK22" s="61">
        <v>9</v>
      </c>
      <c r="AL22" s="62">
        <f t="shared" si="19"/>
        <v>0</v>
      </c>
      <c r="AM22" s="63">
        <f t="shared" si="6"/>
        <v>0</v>
      </c>
      <c r="AN22" s="64">
        <f t="shared" si="20"/>
        <v>2.5153333333333334</v>
      </c>
      <c r="AO22" s="61">
        <f t="shared" si="21"/>
        <v>7.546</v>
      </c>
      <c r="AP22" s="61">
        <f t="shared" si="22"/>
        <v>1.2576666666666667</v>
      </c>
      <c r="AQ22" s="61">
        <f t="shared" si="23"/>
        <v>2.5153333333333334</v>
      </c>
      <c r="AR22" s="61">
        <f t="shared" si="24"/>
        <v>7</v>
      </c>
      <c r="AS22" s="61">
        <v>9</v>
      </c>
      <c r="AT22" s="62">
        <f t="shared" si="25"/>
        <v>2.8435555555555556</v>
      </c>
      <c r="AU22" s="63">
        <f t="shared" si="13"/>
        <v>17.389555555555553</v>
      </c>
    </row>
    <row r="23" spans="1:47" s="22" customFormat="1" ht="24.75" customHeight="1">
      <c r="A23" s="3">
        <v>9</v>
      </c>
      <c r="B23" s="4"/>
      <c r="C23" s="4">
        <v>1</v>
      </c>
      <c r="D23" s="5" t="s">
        <v>107</v>
      </c>
      <c r="E23" s="5" t="s">
        <v>53</v>
      </c>
      <c r="F23" s="5"/>
      <c r="G23" s="4" t="s">
        <v>67</v>
      </c>
      <c r="H23" s="6">
        <v>14569</v>
      </c>
      <c r="I23" s="4" t="s">
        <v>110</v>
      </c>
      <c r="J23" s="7"/>
      <c r="K23" s="8"/>
      <c r="L23" s="8"/>
      <c r="M23" s="8"/>
      <c r="N23" s="8"/>
      <c r="O23" s="9" t="s">
        <v>46</v>
      </c>
      <c r="P23" s="10">
        <f>1/16</f>
        <v>0.0625</v>
      </c>
      <c r="Q23" s="11">
        <v>12</v>
      </c>
      <c r="R23" s="11" t="s">
        <v>66</v>
      </c>
      <c r="S23" s="12">
        <v>8</v>
      </c>
      <c r="T23" s="12">
        <v>567</v>
      </c>
      <c r="U23" s="13" t="s">
        <v>47</v>
      </c>
      <c r="V23" s="13">
        <v>1</v>
      </c>
      <c r="W23" s="13"/>
      <c r="X23" s="13">
        <v>0</v>
      </c>
      <c r="Y23" s="13">
        <v>16</v>
      </c>
      <c r="Z23" s="14" t="s">
        <v>248</v>
      </c>
      <c r="AA23" s="68">
        <v>4.65</v>
      </c>
      <c r="AB23" s="69">
        <v>2.96</v>
      </c>
      <c r="AC23" s="15">
        <v>0</v>
      </c>
      <c r="AD23" s="15">
        <v>50</v>
      </c>
      <c r="AE23" s="16">
        <v>1.078</v>
      </c>
      <c r="AF23" s="17">
        <f t="shared" si="14"/>
        <v>0</v>
      </c>
      <c r="AG23" s="18">
        <f t="shared" si="15"/>
        <v>0</v>
      </c>
      <c r="AH23" s="18">
        <f t="shared" si="16"/>
        <v>0</v>
      </c>
      <c r="AI23" s="18">
        <f t="shared" si="17"/>
        <v>0</v>
      </c>
      <c r="AJ23" s="18">
        <f t="shared" si="18"/>
        <v>0</v>
      </c>
      <c r="AK23" s="18">
        <v>10</v>
      </c>
      <c r="AL23" s="19">
        <f t="shared" si="19"/>
        <v>0</v>
      </c>
      <c r="AM23" s="20">
        <f t="shared" si="6"/>
        <v>0</v>
      </c>
      <c r="AN23" s="21">
        <f t="shared" si="20"/>
        <v>0.5614583333333334</v>
      </c>
      <c r="AO23" s="18">
        <f t="shared" si="21"/>
        <v>1.6843750000000002</v>
      </c>
      <c r="AP23" s="18">
        <f t="shared" si="22"/>
        <v>0.2807291666666667</v>
      </c>
      <c r="AQ23" s="18">
        <f t="shared" si="23"/>
        <v>0.5614583333333334</v>
      </c>
      <c r="AR23" s="18">
        <f t="shared" si="24"/>
        <v>1.5625</v>
      </c>
      <c r="AS23" s="18">
        <v>10</v>
      </c>
      <c r="AT23" s="19">
        <f t="shared" si="25"/>
        <v>0.6347222222222223</v>
      </c>
      <c r="AU23" s="20">
        <f t="shared" si="13"/>
        <v>3.8815972222222226</v>
      </c>
    </row>
    <row r="24" spans="1:47" s="22" customFormat="1" ht="24.75" customHeight="1">
      <c r="A24" s="3">
        <v>9</v>
      </c>
      <c r="B24" s="4"/>
      <c r="C24" s="4">
        <v>2</v>
      </c>
      <c r="D24" s="5" t="s">
        <v>107</v>
      </c>
      <c r="E24" s="5" t="s">
        <v>57</v>
      </c>
      <c r="F24" s="5"/>
      <c r="G24" s="4" t="s">
        <v>67</v>
      </c>
      <c r="H24" s="6">
        <v>16270</v>
      </c>
      <c r="I24" s="9" t="s">
        <v>111</v>
      </c>
      <c r="J24" s="7"/>
      <c r="K24" s="8"/>
      <c r="L24" s="8"/>
      <c r="M24" s="8"/>
      <c r="N24" s="8"/>
      <c r="O24" s="9" t="s">
        <v>46</v>
      </c>
      <c r="P24" s="10">
        <f>9/16</f>
        <v>0.5625</v>
      </c>
      <c r="Q24" s="11">
        <v>12</v>
      </c>
      <c r="R24" s="11" t="s">
        <v>66</v>
      </c>
      <c r="S24" s="12">
        <v>8</v>
      </c>
      <c r="T24" s="12">
        <v>567</v>
      </c>
      <c r="U24" s="13" t="s">
        <v>47</v>
      </c>
      <c r="V24" s="13">
        <v>1</v>
      </c>
      <c r="W24" s="13"/>
      <c r="X24" s="13">
        <v>0</v>
      </c>
      <c r="Y24" s="13">
        <v>16</v>
      </c>
      <c r="Z24" s="14" t="s">
        <v>248</v>
      </c>
      <c r="AA24" s="68">
        <v>4.65</v>
      </c>
      <c r="AB24" s="69">
        <v>2.96</v>
      </c>
      <c r="AC24" s="15">
        <v>0</v>
      </c>
      <c r="AD24" s="15">
        <v>50</v>
      </c>
      <c r="AE24" s="16">
        <v>1.078</v>
      </c>
      <c r="AF24" s="17">
        <f t="shared" si="14"/>
        <v>0</v>
      </c>
      <c r="AG24" s="18">
        <f t="shared" si="15"/>
        <v>0</v>
      </c>
      <c r="AH24" s="18">
        <f t="shared" si="16"/>
        <v>0</v>
      </c>
      <c r="AI24" s="18">
        <f t="shared" si="17"/>
        <v>0</v>
      </c>
      <c r="AJ24" s="18">
        <f t="shared" si="18"/>
        <v>0</v>
      </c>
      <c r="AK24" s="18">
        <v>11</v>
      </c>
      <c r="AL24" s="19">
        <f t="shared" si="19"/>
        <v>0</v>
      </c>
      <c r="AM24" s="20">
        <f t="shared" si="6"/>
        <v>0</v>
      </c>
      <c r="AN24" s="21">
        <f t="shared" si="20"/>
        <v>5.0531250000000005</v>
      </c>
      <c r="AO24" s="18">
        <f t="shared" si="21"/>
        <v>15.159375</v>
      </c>
      <c r="AP24" s="18">
        <f t="shared" si="22"/>
        <v>2.5265625000000003</v>
      </c>
      <c r="AQ24" s="18">
        <f t="shared" si="23"/>
        <v>5.0531250000000005</v>
      </c>
      <c r="AR24" s="18">
        <f t="shared" si="24"/>
        <v>14.0625</v>
      </c>
      <c r="AS24" s="18">
        <v>11</v>
      </c>
      <c r="AT24" s="19">
        <f t="shared" si="25"/>
        <v>5.712500000000001</v>
      </c>
      <c r="AU24" s="20">
        <f t="shared" si="13"/>
        <v>34.934375</v>
      </c>
    </row>
    <row r="25" spans="1:47" s="22" customFormat="1" ht="24.75" customHeight="1">
      <c r="A25" s="3">
        <v>9</v>
      </c>
      <c r="B25" s="4"/>
      <c r="C25" s="4">
        <v>3</v>
      </c>
      <c r="D25" s="5" t="s">
        <v>107</v>
      </c>
      <c r="E25" s="5" t="s">
        <v>60</v>
      </c>
      <c r="F25" s="5"/>
      <c r="G25" s="4" t="s">
        <v>67</v>
      </c>
      <c r="H25" s="6">
        <v>1097</v>
      </c>
      <c r="I25" s="4" t="s">
        <v>117</v>
      </c>
      <c r="J25" s="7"/>
      <c r="K25" s="8"/>
      <c r="L25" s="8"/>
      <c r="M25" s="8"/>
      <c r="N25" s="8"/>
      <c r="O25" s="9" t="s">
        <v>46</v>
      </c>
      <c r="P25" s="10">
        <f>2/16</f>
        <v>0.125</v>
      </c>
      <c r="Q25" s="11">
        <v>12</v>
      </c>
      <c r="R25" s="11" t="s">
        <v>66</v>
      </c>
      <c r="S25" s="12">
        <v>8</v>
      </c>
      <c r="T25" s="12">
        <v>567</v>
      </c>
      <c r="U25" s="13" t="s">
        <v>47</v>
      </c>
      <c r="V25" s="13">
        <v>1</v>
      </c>
      <c r="W25" s="13"/>
      <c r="X25" s="13">
        <v>0</v>
      </c>
      <c r="Y25" s="13">
        <v>16</v>
      </c>
      <c r="Z25" s="14" t="s">
        <v>248</v>
      </c>
      <c r="AA25" s="68">
        <v>4.65</v>
      </c>
      <c r="AB25" s="69">
        <v>2.96</v>
      </c>
      <c r="AC25" s="15">
        <v>0</v>
      </c>
      <c r="AD25" s="15">
        <v>50</v>
      </c>
      <c r="AE25" s="16">
        <v>1.078</v>
      </c>
      <c r="AF25" s="17">
        <f t="shared" si="14"/>
        <v>0</v>
      </c>
      <c r="AG25" s="18">
        <f t="shared" si="15"/>
        <v>0</v>
      </c>
      <c r="AH25" s="18">
        <f t="shared" si="16"/>
        <v>0</v>
      </c>
      <c r="AI25" s="18">
        <f t="shared" si="17"/>
        <v>0</v>
      </c>
      <c r="AJ25" s="18">
        <f t="shared" si="18"/>
        <v>0</v>
      </c>
      <c r="AK25" s="18">
        <v>12</v>
      </c>
      <c r="AL25" s="19">
        <f t="shared" si="19"/>
        <v>0</v>
      </c>
      <c r="AM25" s="20">
        <f t="shared" si="6"/>
        <v>0</v>
      </c>
      <c r="AN25" s="21">
        <f t="shared" si="20"/>
        <v>1.1229166666666668</v>
      </c>
      <c r="AO25" s="18">
        <f t="shared" si="21"/>
        <v>3.3687500000000004</v>
      </c>
      <c r="AP25" s="18">
        <f t="shared" si="22"/>
        <v>0.5614583333333334</v>
      </c>
      <c r="AQ25" s="18">
        <f t="shared" si="23"/>
        <v>1.1229166666666668</v>
      </c>
      <c r="AR25" s="18">
        <f t="shared" si="24"/>
        <v>3.125</v>
      </c>
      <c r="AS25" s="18">
        <v>12</v>
      </c>
      <c r="AT25" s="19">
        <f t="shared" si="25"/>
        <v>1.2694444444444446</v>
      </c>
      <c r="AU25" s="20">
        <f t="shared" si="13"/>
        <v>7.763194444444445</v>
      </c>
    </row>
    <row r="26" spans="1:47" s="22" customFormat="1" ht="24.75" customHeight="1">
      <c r="A26" s="3">
        <v>9</v>
      </c>
      <c r="B26" s="4"/>
      <c r="C26" s="4">
        <v>4</v>
      </c>
      <c r="D26" s="5" t="s">
        <v>107</v>
      </c>
      <c r="E26" s="5" t="s">
        <v>56</v>
      </c>
      <c r="F26" s="5"/>
      <c r="G26" s="4" t="s">
        <v>67</v>
      </c>
      <c r="H26" s="6">
        <v>12910</v>
      </c>
      <c r="I26" s="4" t="s">
        <v>116</v>
      </c>
      <c r="J26" s="7"/>
      <c r="K26" s="8"/>
      <c r="L26" s="8"/>
      <c r="M26" s="8"/>
      <c r="N26" s="8"/>
      <c r="O26" s="9" t="s">
        <v>46</v>
      </c>
      <c r="P26" s="10">
        <f>1/16</f>
        <v>0.0625</v>
      </c>
      <c r="Q26" s="11">
        <v>12</v>
      </c>
      <c r="R26" s="11" t="s">
        <v>66</v>
      </c>
      <c r="S26" s="12">
        <v>8</v>
      </c>
      <c r="T26" s="12">
        <v>567</v>
      </c>
      <c r="U26" s="13" t="s">
        <v>47</v>
      </c>
      <c r="V26" s="13">
        <v>1</v>
      </c>
      <c r="W26" s="13"/>
      <c r="X26" s="13">
        <v>0</v>
      </c>
      <c r="Y26" s="13">
        <v>16</v>
      </c>
      <c r="Z26" s="14" t="s">
        <v>248</v>
      </c>
      <c r="AA26" s="68">
        <v>4.65</v>
      </c>
      <c r="AB26" s="69">
        <v>2.96</v>
      </c>
      <c r="AC26" s="15">
        <v>0</v>
      </c>
      <c r="AD26" s="15">
        <v>50</v>
      </c>
      <c r="AE26" s="16">
        <v>1.078</v>
      </c>
      <c r="AF26" s="17">
        <f t="shared" si="14"/>
        <v>0</v>
      </c>
      <c r="AG26" s="18">
        <f t="shared" si="15"/>
        <v>0</v>
      </c>
      <c r="AH26" s="18">
        <f t="shared" si="16"/>
        <v>0</v>
      </c>
      <c r="AI26" s="18">
        <f t="shared" si="17"/>
        <v>0</v>
      </c>
      <c r="AJ26" s="18">
        <f t="shared" si="18"/>
        <v>0</v>
      </c>
      <c r="AK26" s="18">
        <v>13</v>
      </c>
      <c r="AL26" s="19">
        <f t="shared" si="19"/>
        <v>0</v>
      </c>
      <c r="AM26" s="20">
        <f t="shared" si="6"/>
        <v>0</v>
      </c>
      <c r="AN26" s="21">
        <f t="shared" si="20"/>
        <v>0.5614583333333334</v>
      </c>
      <c r="AO26" s="18">
        <f t="shared" si="21"/>
        <v>1.6843750000000002</v>
      </c>
      <c r="AP26" s="18">
        <f t="shared" si="22"/>
        <v>0.2807291666666667</v>
      </c>
      <c r="AQ26" s="18">
        <f t="shared" si="23"/>
        <v>0.5614583333333334</v>
      </c>
      <c r="AR26" s="18">
        <f t="shared" si="24"/>
        <v>1.5625</v>
      </c>
      <c r="AS26" s="18">
        <v>13</v>
      </c>
      <c r="AT26" s="19">
        <f t="shared" si="25"/>
        <v>0.6347222222222223</v>
      </c>
      <c r="AU26" s="20">
        <f t="shared" si="13"/>
        <v>3.8815972222222226</v>
      </c>
    </row>
    <row r="27" spans="1:47" s="22" customFormat="1" ht="24.75" customHeight="1">
      <c r="A27" s="3">
        <v>9</v>
      </c>
      <c r="B27" s="4"/>
      <c r="C27" s="4">
        <v>5</v>
      </c>
      <c r="D27" s="5" t="s">
        <v>107</v>
      </c>
      <c r="E27" s="5" t="s">
        <v>109</v>
      </c>
      <c r="F27" s="5"/>
      <c r="G27" s="4" t="s">
        <v>67</v>
      </c>
      <c r="H27" s="6" t="s">
        <v>112</v>
      </c>
      <c r="I27" s="4" t="s">
        <v>115</v>
      </c>
      <c r="J27" s="7"/>
      <c r="K27" s="8"/>
      <c r="L27" s="8"/>
      <c r="M27" s="8"/>
      <c r="N27" s="8"/>
      <c r="O27" s="9" t="s">
        <v>46</v>
      </c>
      <c r="P27" s="10">
        <f>1/16</f>
        <v>0.0625</v>
      </c>
      <c r="Q27" s="11">
        <v>12</v>
      </c>
      <c r="R27" s="11" t="s">
        <v>66</v>
      </c>
      <c r="S27" s="12">
        <v>8</v>
      </c>
      <c r="T27" s="12">
        <v>567</v>
      </c>
      <c r="U27" s="13" t="s">
        <v>47</v>
      </c>
      <c r="V27" s="13">
        <v>1</v>
      </c>
      <c r="W27" s="13"/>
      <c r="X27" s="13">
        <v>0</v>
      </c>
      <c r="Y27" s="13">
        <v>16</v>
      </c>
      <c r="Z27" s="14" t="s">
        <v>248</v>
      </c>
      <c r="AA27" s="68">
        <v>4.65</v>
      </c>
      <c r="AB27" s="69">
        <v>2.96</v>
      </c>
      <c r="AC27" s="15">
        <v>0</v>
      </c>
      <c r="AD27" s="15">
        <v>50</v>
      </c>
      <c r="AE27" s="16">
        <v>1.078</v>
      </c>
      <c r="AF27" s="17">
        <f t="shared" si="14"/>
        <v>0</v>
      </c>
      <c r="AG27" s="18">
        <f t="shared" si="15"/>
        <v>0</v>
      </c>
      <c r="AH27" s="18">
        <f t="shared" si="16"/>
        <v>0</v>
      </c>
      <c r="AI27" s="18">
        <f t="shared" si="17"/>
        <v>0</v>
      </c>
      <c r="AJ27" s="18">
        <f t="shared" si="18"/>
        <v>0</v>
      </c>
      <c r="AK27" s="18">
        <v>14</v>
      </c>
      <c r="AL27" s="19">
        <f t="shared" si="19"/>
        <v>0</v>
      </c>
      <c r="AM27" s="20">
        <f t="shared" si="6"/>
        <v>0</v>
      </c>
      <c r="AN27" s="21">
        <f t="shared" si="20"/>
        <v>0.5614583333333334</v>
      </c>
      <c r="AO27" s="18">
        <f t="shared" si="21"/>
        <v>1.6843750000000002</v>
      </c>
      <c r="AP27" s="18">
        <f t="shared" si="22"/>
        <v>0.2807291666666667</v>
      </c>
      <c r="AQ27" s="18">
        <f t="shared" si="23"/>
        <v>0.5614583333333334</v>
      </c>
      <c r="AR27" s="18">
        <f t="shared" si="24"/>
        <v>1.5625</v>
      </c>
      <c r="AS27" s="18">
        <v>14</v>
      </c>
      <c r="AT27" s="19">
        <f t="shared" si="25"/>
        <v>0.6347222222222223</v>
      </c>
      <c r="AU27" s="20">
        <f t="shared" si="13"/>
        <v>3.8815972222222226</v>
      </c>
    </row>
    <row r="28" spans="1:47" s="22" customFormat="1" ht="24.75" customHeight="1">
      <c r="A28" s="3">
        <v>9</v>
      </c>
      <c r="B28" s="4"/>
      <c r="C28" s="4">
        <v>6</v>
      </c>
      <c r="D28" s="5" t="s">
        <v>108</v>
      </c>
      <c r="E28" s="5" t="s">
        <v>52</v>
      </c>
      <c r="F28" s="5"/>
      <c r="G28" s="4" t="s">
        <v>67</v>
      </c>
      <c r="H28" s="6" t="s">
        <v>113</v>
      </c>
      <c r="I28" s="4" t="s">
        <v>114</v>
      </c>
      <c r="J28" s="7"/>
      <c r="K28" s="8"/>
      <c r="L28" s="8"/>
      <c r="M28" s="8"/>
      <c r="N28" s="8"/>
      <c r="O28" s="9" t="s">
        <v>46</v>
      </c>
      <c r="P28" s="10">
        <f>2/16</f>
        <v>0.125</v>
      </c>
      <c r="Q28" s="11">
        <v>12</v>
      </c>
      <c r="R28" s="11" t="s">
        <v>66</v>
      </c>
      <c r="S28" s="12">
        <v>8</v>
      </c>
      <c r="T28" s="12">
        <v>567</v>
      </c>
      <c r="U28" s="13" t="s">
        <v>47</v>
      </c>
      <c r="V28" s="13">
        <v>1</v>
      </c>
      <c r="W28" s="13"/>
      <c r="X28" s="13">
        <v>0</v>
      </c>
      <c r="Y28" s="13">
        <v>16</v>
      </c>
      <c r="Z28" s="14" t="s">
        <v>248</v>
      </c>
      <c r="AA28" s="68">
        <v>4.65</v>
      </c>
      <c r="AB28" s="69">
        <v>2.96</v>
      </c>
      <c r="AC28" s="15">
        <v>0</v>
      </c>
      <c r="AD28" s="15">
        <v>50</v>
      </c>
      <c r="AE28" s="16">
        <v>1.078</v>
      </c>
      <c r="AF28" s="17">
        <f t="shared" si="14"/>
        <v>0</v>
      </c>
      <c r="AG28" s="18">
        <f t="shared" si="15"/>
        <v>0</v>
      </c>
      <c r="AH28" s="18">
        <f t="shared" si="16"/>
        <v>0</v>
      </c>
      <c r="AI28" s="18">
        <f t="shared" si="17"/>
        <v>0</v>
      </c>
      <c r="AJ28" s="18">
        <f t="shared" si="18"/>
        <v>0</v>
      </c>
      <c r="AK28" s="18">
        <v>15</v>
      </c>
      <c r="AL28" s="19">
        <f t="shared" si="19"/>
        <v>0</v>
      </c>
      <c r="AM28" s="20">
        <f t="shared" si="6"/>
        <v>0</v>
      </c>
      <c r="AN28" s="21">
        <f t="shared" si="20"/>
        <v>1.1229166666666668</v>
      </c>
      <c r="AO28" s="18">
        <f t="shared" si="21"/>
        <v>3.3687500000000004</v>
      </c>
      <c r="AP28" s="18">
        <f t="shared" si="22"/>
        <v>0.5614583333333334</v>
      </c>
      <c r="AQ28" s="18">
        <f t="shared" si="23"/>
        <v>1.1229166666666668</v>
      </c>
      <c r="AR28" s="18">
        <f t="shared" si="24"/>
        <v>3.125</v>
      </c>
      <c r="AS28" s="18">
        <v>15</v>
      </c>
      <c r="AT28" s="19">
        <f t="shared" si="25"/>
        <v>1.2694444444444446</v>
      </c>
      <c r="AU28" s="20">
        <f t="shared" si="13"/>
        <v>7.763194444444445</v>
      </c>
    </row>
    <row r="29" spans="1:47" s="22" customFormat="1" ht="24.75" customHeight="1">
      <c r="A29" s="45">
        <v>10</v>
      </c>
      <c r="B29" s="46"/>
      <c r="C29" s="46">
        <v>1</v>
      </c>
      <c r="D29" s="48" t="s">
        <v>103</v>
      </c>
      <c r="E29" s="48" t="s">
        <v>118</v>
      </c>
      <c r="F29" s="48"/>
      <c r="G29" s="46" t="s">
        <v>67</v>
      </c>
      <c r="H29" s="66">
        <v>19400</v>
      </c>
      <c r="I29" s="46" t="s">
        <v>119</v>
      </c>
      <c r="J29" s="51"/>
      <c r="K29" s="52"/>
      <c r="L29" s="52"/>
      <c r="M29" s="52"/>
      <c r="N29" s="52"/>
      <c r="O29" s="50" t="s">
        <v>46</v>
      </c>
      <c r="P29" s="53">
        <v>1</v>
      </c>
      <c r="Q29" s="54">
        <v>12</v>
      </c>
      <c r="R29" s="54" t="s">
        <v>66</v>
      </c>
      <c r="S29" s="55">
        <v>8</v>
      </c>
      <c r="T29" s="55">
        <v>568</v>
      </c>
      <c r="U29" s="56" t="s">
        <v>47</v>
      </c>
      <c r="V29" s="56">
        <v>1</v>
      </c>
      <c r="W29" s="56"/>
      <c r="X29" s="56">
        <v>0</v>
      </c>
      <c r="Y29" s="56">
        <v>16</v>
      </c>
      <c r="Z29" s="57" t="s">
        <v>249</v>
      </c>
      <c r="AA29" s="70">
        <v>4.73</v>
      </c>
      <c r="AB29" s="71">
        <v>3.01</v>
      </c>
      <c r="AC29" s="59">
        <v>0</v>
      </c>
      <c r="AD29" s="59">
        <v>62</v>
      </c>
      <c r="AE29" s="60">
        <v>1.078</v>
      </c>
      <c r="AF29" s="58">
        <f t="shared" si="14"/>
        <v>0</v>
      </c>
      <c r="AG29" s="61">
        <f t="shared" si="15"/>
        <v>0</v>
      </c>
      <c r="AH29" s="61">
        <f t="shared" si="16"/>
        <v>0</v>
      </c>
      <c r="AI29" s="61">
        <f t="shared" si="17"/>
        <v>0</v>
      </c>
      <c r="AJ29" s="61">
        <f t="shared" si="18"/>
        <v>0</v>
      </c>
      <c r="AK29" s="61">
        <v>16</v>
      </c>
      <c r="AL29" s="62">
        <f t="shared" si="19"/>
        <v>0</v>
      </c>
      <c r="AM29" s="63">
        <f t="shared" si="6"/>
        <v>0</v>
      </c>
      <c r="AN29" s="64">
        <f t="shared" si="20"/>
        <v>11.139333333333333</v>
      </c>
      <c r="AO29" s="61">
        <f t="shared" si="21"/>
        <v>33.418</v>
      </c>
      <c r="AP29" s="61">
        <f t="shared" si="22"/>
        <v>5.5696666666666665</v>
      </c>
      <c r="AQ29" s="61">
        <f t="shared" si="23"/>
        <v>11.139333333333333</v>
      </c>
      <c r="AR29" s="61">
        <f t="shared" si="24"/>
        <v>31</v>
      </c>
      <c r="AS29" s="61">
        <v>16</v>
      </c>
      <c r="AT29" s="62">
        <f t="shared" si="25"/>
        <v>12.592888888888888</v>
      </c>
      <c r="AU29" s="63">
        <f t="shared" si="13"/>
        <v>77.0108888888889</v>
      </c>
    </row>
    <row r="30" spans="1:47" s="22" customFormat="1" ht="24.75" customHeight="1">
      <c r="A30" s="3">
        <v>11</v>
      </c>
      <c r="B30" s="4"/>
      <c r="C30" s="4">
        <v>1</v>
      </c>
      <c r="D30" s="5" t="s">
        <v>103</v>
      </c>
      <c r="E30" s="5" t="s">
        <v>118</v>
      </c>
      <c r="F30" s="5"/>
      <c r="G30" s="4" t="s">
        <v>67</v>
      </c>
      <c r="H30" s="6">
        <v>19400</v>
      </c>
      <c r="I30" s="4" t="s">
        <v>119</v>
      </c>
      <c r="J30" s="7"/>
      <c r="K30" s="8"/>
      <c r="L30" s="8"/>
      <c r="M30" s="8"/>
      <c r="N30" s="8"/>
      <c r="O30" s="9" t="s">
        <v>46</v>
      </c>
      <c r="P30" s="10">
        <v>1</v>
      </c>
      <c r="Q30" s="11">
        <v>12</v>
      </c>
      <c r="R30" s="11" t="s">
        <v>66</v>
      </c>
      <c r="S30" s="12">
        <v>8</v>
      </c>
      <c r="T30" s="12">
        <v>571</v>
      </c>
      <c r="U30" s="13" t="s">
        <v>47</v>
      </c>
      <c r="V30" s="13">
        <v>1</v>
      </c>
      <c r="W30" s="13"/>
      <c r="X30" s="13">
        <v>0</v>
      </c>
      <c r="Y30" s="13">
        <v>17</v>
      </c>
      <c r="Z30" s="14" t="s">
        <v>250</v>
      </c>
      <c r="AA30" s="68">
        <v>4.84</v>
      </c>
      <c r="AB30" s="69">
        <v>3.08</v>
      </c>
      <c r="AC30" s="15">
        <v>0</v>
      </c>
      <c r="AD30" s="15">
        <v>23</v>
      </c>
      <c r="AE30" s="16">
        <v>1.078</v>
      </c>
      <c r="AF30" s="17">
        <f t="shared" si="14"/>
        <v>0</v>
      </c>
      <c r="AG30" s="18">
        <f t="shared" si="15"/>
        <v>0</v>
      </c>
      <c r="AH30" s="18">
        <f t="shared" si="16"/>
        <v>0</v>
      </c>
      <c r="AI30" s="18">
        <f t="shared" si="17"/>
        <v>0</v>
      </c>
      <c r="AJ30" s="18">
        <f t="shared" si="18"/>
        <v>0</v>
      </c>
      <c r="AK30" s="18">
        <v>17</v>
      </c>
      <c r="AL30" s="19">
        <f t="shared" si="19"/>
        <v>0</v>
      </c>
      <c r="AM30" s="20">
        <f t="shared" si="6"/>
        <v>0</v>
      </c>
      <c r="AN30" s="21">
        <f t="shared" si="20"/>
        <v>4.132333333333333</v>
      </c>
      <c r="AO30" s="18">
        <f t="shared" si="21"/>
        <v>12.397</v>
      </c>
      <c r="AP30" s="18">
        <f t="shared" si="22"/>
        <v>2.0661666666666667</v>
      </c>
      <c r="AQ30" s="18">
        <f t="shared" si="23"/>
        <v>4.132333333333333</v>
      </c>
      <c r="AR30" s="18">
        <f t="shared" si="24"/>
        <v>11.5</v>
      </c>
      <c r="AS30" s="18">
        <v>17</v>
      </c>
      <c r="AT30" s="19">
        <f t="shared" si="25"/>
        <v>4.671555555555556</v>
      </c>
      <c r="AU30" s="20">
        <f t="shared" si="13"/>
        <v>28.568555555555555</v>
      </c>
    </row>
    <row r="31" spans="1:47" s="22" customFormat="1" ht="24.75" customHeight="1">
      <c r="A31" s="45">
        <v>12</v>
      </c>
      <c r="B31" s="46"/>
      <c r="C31" s="46">
        <v>1</v>
      </c>
      <c r="D31" s="48" t="s">
        <v>120</v>
      </c>
      <c r="E31" s="48" t="s">
        <v>98</v>
      </c>
      <c r="F31" s="48"/>
      <c r="G31" s="46" t="s">
        <v>67</v>
      </c>
      <c r="H31" s="66" t="s">
        <v>121</v>
      </c>
      <c r="I31" s="46" t="s">
        <v>122</v>
      </c>
      <c r="J31" s="51"/>
      <c r="K31" s="52"/>
      <c r="L31" s="52"/>
      <c r="M31" s="52"/>
      <c r="N31" s="52"/>
      <c r="O31" s="50" t="s">
        <v>46</v>
      </c>
      <c r="P31" s="53">
        <v>1</v>
      </c>
      <c r="Q31" s="54">
        <v>12</v>
      </c>
      <c r="R31" s="54" t="s">
        <v>66</v>
      </c>
      <c r="S31" s="55">
        <v>8</v>
      </c>
      <c r="T31" s="55">
        <v>604</v>
      </c>
      <c r="U31" s="56" t="s">
        <v>124</v>
      </c>
      <c r="V31" s="56">
        <v>1</v>
      </c>
      <c r="W31" s="56"/>
      <c r="X31" s="56">
        <v>0</v>
      </c>
      <c r="Y31" s="56">
        <v>15</v>
      </c>
      <c r="Z31" s="57" t="s">
        <v>251</v>
      </c>
      <c r="AA31" s="70">
        <v>14.24</v>
      </c>
      <c r="AB31" s="71">
        <v>4.48</v>
      </c>
      <c r="AC31" s="59">
        <v>0</v>
      </c>
      <c r="AD31" s="59">
        <v>30</v>
      </c>
      <c r="AE31" s="60">
        <v>0.971</v>
      </c>
      <c r="AF31" s="58">
        <f t="shared" si="14"/>
        <v>0</v>
      </c>
      <c r="AG31" s="61">
        <f t="shared" si="15"/>
        <v>0</v>
      </c>
      <c r="AH31" s="61">
        <f t="shared" si="16"/>
        <v>0</v>
      </c>
      <c r="AI31" s="61">
        <f t="shared" si="17"/>
        <v>0</v>
      </c>
      <c r="AJ31" s="61">
        <f t="shared" si="18"/>
        <v>0</v>
      </c>
      <c r="AK31" s="61">
        <v>18</v>
      </c>
      <c r="AL31" s="62">
        <f t="shared" si="19"/>
        <v>0</v>
      </c>
      <c r="AM31" s="63">
        <f t="shared" si="6"/>
        <v>0</v>
      </c>
      <c r="AN31" s="64">
        <f t="shared" si="20"/>
        <v>4.8549999999999995</v>
      </c>
      <c r="AO31" s="61">
        <f t="shared" si="21"/>
        <v>14.564999999999998</v>
      </c>
      <c r="AP31" s="61">
        <f t="shared" si="22"/>
        <v>2.4274999999999998</v>
      </c>
      <c r="AQ31" s="61">
        <f t="shared" si="23"/>
        <v>4.8549999999999995</v>
      </c>
      <c r="AR31" s="61">
        <f t="shared" si="24"/>
        <v>15</v>
      </c>
      <c r="AS31" s="61">
        <v>18</v>
      </c>
      <c r="AT31" s="62">
        <f t="shared" si="25"/>
        <v>5.736666666666667</v>
      </c>
      <c r="AU31" s="63">
        <f t="shared" si="13"/>
        <v>35.30166666666666</v>
      </c>
    </row>
    <row r="32" spans="1:47" s="22" customFormat="1" ht="24.75" customHeight="1">
      <c r="A32" s="3">
        <v>13</v>
      </c>
      <c r="B32" s="4"/>
      <c r="C32" s="4">
        <v>1</v>
      </c>
      <c r="D32" s="5" t="s">
        <v>1</v>
      </c>
      <c r="E32" s="5"/>
      <c r="F32" s="5"/>
      <c r="G32" s="4"/>
      <c r="H32" s="6"/>
      <c r="I32" s="4"/>
      <c r="J32" s="7"/>
      <c r="K32" s="8"/>
      <c r="L32" s="8"/>
      <c r="M32" s="8"/>
      <c r="N32" s="8"/>
      <c r="O32" s="9" t="s">
        <v>46</v>
      </c>
      <c r="P32" s="10">
        <v>1</v>
      </c>
      <c r="Q32" s="11">
        <v>12</v>
      </c>
      <c r="R32" s="11" t="s">
        <v>66</v>
      </c>
      <c r="S32" s="12">
        <v>8</v>
      </c>
      <c r="T32" s="12">
        <v>797</v>
      </c>
      <c r="U32" s="28" t="s">
        <v>123</v>
      </c>
      <c r="V32" s="13" t="s">
        <v>252</v>
      </c>
      <c r="W32" s="13"/>
      <c r="X32" s="13">
        <v>0</v>
      </c>
      <c r="Y32" s="13">
        <v>4</v>
      </c>
      <c r="Z32" s="14" t="s">
        <v>253</v>
      </c>
      <c r="AA32" s="68">
        <v>0.08</v>
      </c>
      <c r="AB32" s="69">
        <v>0.04</v>
      </c>
      <c r="AC32" s="15">
        <v>0</v>
      </c>
      <c r="AD32" s="15">
        <v>94</v>
      </c>
      <c r="AE32" s="16">
        <v>0.22</v>
      </c>
      <c r="AF32" s="17">
        <f t="shared" si="14"/>
        <v>0</v>
      </c>
      <c r="AG32" s="18">
        <f t="shared" si="15"/>
        <v>0</v>
      </c>
      <c r="AH32" s="18">
        <f t="shared" si="16"/>
        <v>0</v>
      </c>
      <c r="AI32" s="18">
        <f t="shared" si="17"/>
        <v>0</v>
      </c>
      <c r="AJ32" s="18">
        <f t="shared" si="18"/>
        <v>0</v>
      </c>
      <c r="AK32" s="18">
        <v>19</v>
      </c>
      <c r="AL32" s="19">
        <f t="shared" si="19"/>
        <v>0</v>
      </c>
      <c r="AM32" s="20">
        <f t="shared" si="6"/>
        <v>0</v>
      </c>
      <c r="AN32" s="21">
        <f t="shared" si="20"/>
        <v>3.4466666666666668</v>
      </c>
      <c r="AO32" s="18">
        <f t="shared" si="21"/>
        <v>10.34</v>
      </c>
      <c r="AP32" s="18">
        <f t="shared" si="22"/>
        <v>1.7233333333333334</v>
      </c>
      <c r="AQ32" s="18">
        <f t="shared" si="23"/>
        <v>3.4466666666666668</v>
      </c>
      <c r="AR32" s="18">
        <f t="shared" si="24"/>
        <v>47</v>
      </c>
      <c r="AS32" s="18">
        <v>19</v>
      </c>
      <c r="AT32" s="19">
        <f t="shared" si="25"/>
        <v>10.131111111111112</v>
      </c>
      <c r="AU32" s="20">
        <f t="shared" si="13"/>
        <v>67.47111111111111</v>
      </c>
    </row>
    <row r="33" spans="1:47" s="22" customFormat="1" ht="24.75" customHeight="1">
      <c r="A33" s="45">
        <v>14</v>
      </c>
      <c r="B33" s="46"/>
      <c r="C33" s="46">
        <v>1</v>
      </c>
      <c r="D33" s="48" t="s">
        <v>1</v>
      </c>
      <c r="E33" s="48"/>
      <c r="F33" s="48"/>
      <c r="G33" s="46"/>
      <c r="H33" s="66"/>
      <c r="I33" s="46"/>
      <c r="J33" s="51"/>
      <c r="K33" s="52"/>
      <c r="L33" s="52"/>
      <c r="M33" s="52"/>
      <c r="N33" s="52"/>
      <c r="O33" s="50" t="s">
        <v>46</v>
      </c>
      <c r="P33" s="53">
        <v>1</v>
      </c>
      <c r="Q33" s="54">
        <v>12</v>
      </c>
      <c r="R33" s="54" t="s">
        <v>66</v>
      </c>
      <c r="S33" s="55">
        <v>8</v>
      </c>
      <c r="T33" s="55">
        <v>798</v>
      </c>
      <c r="U33" s="72" t="s">
        <v>123</v>
      </c>
      <c r="V33" s="56" t="s">
        <v>252</v>
      </c>
      <c r="W33" s="56"/>
      <c r="X33" s="56">
        <v>0</v>
      </c>
      <c r="Y33" s="56">
        <v>23</v>
      </c>
      <c r="Z33" s="57" t="s">
        <v>254</v>
      </c>
      <c r="AA33" s="70">
        <v>0.49</v>
      </c>
      <c r="AB33" s="71">
        <v>0.24</v>
      </c>
      <c r="AC33" s="59">
        <v>0</v>
      </c>
      <c r="AD33" s="59">
        <v>71</v>
      </c>
      <c r="AE33" s="60">
        <v>0.22</v>
      </c>
      <c r="AF33" s="58">
        <f t="shared" si="14"/>
        <v>0</v>
      </c>
      <c r="AG33" s="61">
        <f t="shared" si="15"/>
        <v>0</v>
      </c>
      <c r="AH33" s="61">
        <f t="shared" si="16"/>
        <v>0</v>
      </c>
      <c r="AI33" s="61">
        <f t="shared" si="17"/>
        <v>0</v>
      </c>
      <c r="AJ33" s="61">
        <f t="shared" si="18"/>
        <v>0</v>
      </c>
      <c r="AK33" s="61">
        <v>20</v>
      </c>
      <c r="AL33" s="62">
        <f t="shared" si="19"/>
        <v>0</v>
      </c>
      <c r="AM33" s="63">
        <f t="shared" si="6"/>
        <v>0</v>
      </c>
      <c r="AN33" s="64">
        <f t="shared" si="20"/>
        <v>2.603333333333333</v>
      </c>
      <c r="AO33" s="61">
        <f t="shared" si="21"/>
        <v>7.809999999999999</v>
      </c>
      <c r="AP33" s="61">
        <f t="shared" si="22"/>
        <v>1.3016666666666665</v>
      </c>
      <c r="AQ33" s="61">
        <f t="shared" si="23"/>
        <v>2.603333333333333</v>
      </c>
      <c r="AR33" s="61">
        <f t="shared" si="24"/>
        <v>35.5</v>
      </c>
      <c r="AS33" s="61">
        <v>20</v>
      </c>
      <c r="AT33" s="62">
        <f t="shared" si="25"/>
        <v>7.652222222222222</v>
      </c>
      <c r="AU33" s="63">
        <f t="shared" si="13"/>
        <v>50.96222222222222</v>
      </c>
    </row>
    <row r="34" spans="1:47" s="22" customFormat="1" ht="24.75" customHeight="1">
      <c r="A34" s="3">
        <v>15</v>
      </c>
      <c r="B34" s="4"/>
      <c r="C34" s="4">
        <v>1</v>
      </c>
      <c r="D34" s="5" t="s">
        <v>59</v>
      </c>
      <c r="E34" s="5" t="s">
        <v>53</v>
      </c>
      <c r="F34" s="5"/>
      <c r="G34" s="4" t="s">
        <v>65</v>
      </c>
      <c r="H34" s="6">
        <v>5319</v>
      </c>
      <c r="I34" s="4" t="s">
        <v>125</v>
      </c>
      <c r="J34" s="7"/>
      <c r="K34" s="8"/>
      <c r="L34" s="8"/>
      <c r="M34" s="8"/>
      <c r="N34" s="8"/>
      <c r="O34" s="9" t="s">
        <v>46</v>
      </c>
      <c r="P34" s="10">
        <v>1</v>
      </c>
      <c r="Q34" s="11">
        <v>12</v>
      </c>
      <c r="R34" s="11" t="s">
        <v>66</v>
      </c>
      <c r="S34" s="12">
        <v>8</v>
      </c>
      <c r="T34" s="12">
        <v>785</v>
      </c>
      <c r="U34" s="13" t="s">
        <v>47</v>
      </c>
      <c r="V34" s="13">
        <v>1</v>
      </c>
      <c r="W34" s="13"/>
      <c r="X34" s="13">
        <v>0</v>
      </c>
      <c r="Y34" s="13">
        <v>1</v>
      </c>
      <c r="Z34" s="14" t="s">
        <v>255</v>
      </c>
      <c r="AA34" s="68">
        <v>0.34</v>
      </c>
      <c r="AB34" s="69">
        <v>0.22</v>
      </c>
      <c r="AC34" s="15">
        <v>0</v>
      </c>
      <c r="AD34" s="15">
        <v>39</v>
      </c>
      <c r="AE34" s="16">
        <v>1.078</v>
      </c>
      <c r="AF34" s="17">
        <f t="shared" si="14"/>
        <v>0</v>
      </c>
      <c r="AG34" s="18">
        <f t="shared" si="15"/>
        <v>0</v>
      </c>
      <c r="AH34" s="18">
        <f t="shared" si="16"/>
        <v>0</v>
      </c>
      <c r="AI34" s="18">
        <f t="shared" si="17"/>
        <v>0</v>
      </c>
      <c r="AJ34" s="18">
        <f t="shared" si="18"/>
        <v>0</v>
      </c>
      <c r="AK34" s="18">
        <v>21</v>
      </c>
      <c r="AL34" s="19">
        <f t="shared" si="19"/>
        <v>0</v>
      </c>
      <c r="AM34" s="20">
        <f t="shared" si="6"/>
        <v>0</v>
      </c>
      <c r="AN34" s="21">
        <f t="shared" si="20"/>
        <v>7.007000000000001</v>
      </c>
      <c r="AO34" s="18">
        <f t="shared" si="21"/>
        <v>21.021</v>
      </c>
      <c r="AP34" s="18">
        <f t="shared" si="22"/>
        <v>3.5035000000000003</v>
      </c>
      <c r="AQ34" s="18">
        <f t="shared" si="23"/>
        <v>7.007000000000001</v>
      </c>
      <c r="AR34" s="18">
        <f t="shared" si="24"/>
        <v>19.5</v>
      </c>
      <c r="AS34" s="18">
        <v>21</v>
      </c>
      <c r="AT34" s="19">
        <f t="shared" si="25"/>
        <v>7.921333333333334</v>
      </c>
      <c r="AU34" s="20">
        <f t="shared" si="13"/>
        <v>48.44233333333334</v>
      </c>
    </row>
    <row r="35" spans="1:47" s="22" customFormat="1" ht="24.75" customHeight="1">
      <c r="A35" s="45">
        <v>16</v>
      </c>
      <c r="B35" s="46"/>
      <c r="C35" s="46">
        <v>1</v>
      </c>
      <c r="D35" s="48" t="s">
        <v>126</v>
      </c>
      <c r="E35" s="48" t="s">
        <v>61</v>
      </c>
      <c r="F35" s="48"/>
      <c r="G35" s="46" t="s">
        <v>65</v>
      </c>
      <c r="H35" s="66">
        <v>3069</v>
      </c>
      <c r="I35" s="46"/>
      <c r="J35" s="51"/>
      <c r="K35" s="52"/>
      <c r="L35" s="52"/>
      <c r="M35" s="52"/>
      <c r="N35" s="52"/>
      <c r="O35" s="50" t="s">
        <v>46</v>
      </c>
      <c r="P35" s="53">
        <f>1/3</f>
        <v>0.3333333333333333</v>
      </c>
      <c r="Q35" s="54">
        <v>12</v>
      </c>
      <c r="R35" s="54" t="s">
        <v>66</v>
      </c>
      <c r="S35" s="55">
        <v>8</v>
      </c>
      <c r="T35" s="55">
        <v>610</v>
      </c>
      <c r="U35" s="56" t="s">
        <v>124</v>
      </c>
      <c r="V35" s="56">
        <v>1</v>
      </c>
      <c r="W35" s="56"/>
      <c r="X35" s="56">
        <v>0</v>
      </c>
      <c r="Y35" s="56">
        <v>1</v>
      </c>
      <c r="Z35" s="57" t="s">
        <v>256</v>
      </c>
      <c r="AA35" s="70">
        <v>1.12</v>
      </c>
      <c r="AB35" s="71">
        <v>0.35</v>
      </c>
      <c r="AC35" s="59">
        <v>0</v>
      </c>
      <c r="AD35" s="59">
        <v>17</v>
      </c>
      <c r="AE35" s="60">
        <v>1.068</v>
      </c>
      <c r="AF35" s="58">
        <f t="shared" si="14"/>
        <v>0</v>
      </c>
      <c r="AG35" s="61">
        <f t="shared" si="15"/>
        <v>0</v>
      </c>
      <c r="AH35" s="61">
        <f t="shared" si="16"/>
        <v>0</v>
      </c>
      <c r="AI35" s="61">
        <f t="shared" si="17"/>
        <v>0</v>
      </c>
      <c r="AJ35" s="61">
        <f t="shared" si="18"/>
        <v>0</v>
      </c>
      <c r="AK35" s="61">
        <v>22</v>
      </c>
      <c r="AL35" s="62">
        <f t="shared" si="19"/>
        <v>0</v>
      </c>
      <c r="AM35" s="63">
        <f t="shared" si="6"/>
        <v>0</v>
      </c>
      <c r="AN35" s="64">
        <f t="shared" si="20"/>
        <v>1.0086666666666668</v>
      </c>
      <c r="AO35" s="61">
        <f t="shared" si="21"/>
        <v>3.0260000000000007</v>
      </c>
      <c r="AP35" s="61">
        <f t="shared" si="22"/>
        <v>0.5043333333333334</v>
      </c>
      <c r="AQ35" s="61">
        <f t="shared" si="23"/>
        <v>1.0086666666666668</v>
      </c>
      <c r="AR35" s="61">
        <f t="shared" si="24"/>
        <v>2.833333333333333</v>
      </c>
      <c r="AS35" s="61">
        <v>22</v>
      </c>
      <c r="AT35" s="62">
        <f t="shared" si="25"/>
        <v>1.1446666666666667</v>
      </c>
      <c r="AU35" s="63">
        <f t="shared" si="13"/>
        <v>7.0040000000000004</v>
      </c>
    </row>
    <row r="36" spans="1:47" s="22" customFormat="1" ht="24.75" customHeight="1">
      <c r="A36" s="45">
        <v>16</v>
      </c>
      <c r="B36" s="46"/>
      <c r="C36" s="46">
        <v>2</v>
      </c>
      <c r="D36" s="48" t="s">
        <v>126</v>
      </c>
      <c r="E36" s="48" t="s">
        <v>127</v>
      </c>
      <c r="F36" s="48"/>
      <c r="G36" s="46" t="s">
        <v>65</v>
      </c>
      <c r="H36" s="66">
        <v>5416</v>
      </c>
      <c r="I36" s="46" t="s">
        <v>128</v>
      </c>
      <c r="J36" s="51"/>
      <c r="K36" s="52"/>
      <c r="L36" s="52"/>
      <c r="M36" s="52"/>
      <c r="N36" s="52"/>
      <c r="O36" s="50" t="s">
        <v>46</v>
      </c>
      <c r="P36" s="53">
        <f>1/3</f>
        <v>0.3333333333333333</v>
      </c>
      <c r="Q36" s="54">
        <v>12</v>
      </c>
      <c r="R36" s="54" t="s">
        <v>66</v>
      </c>
      <c r="S36" s="55">
        <v>8</v>
      </c>
      <c r="T36" s="55">
        <v>610</v>
      </c>
      <c r="U36" s="56" t="s">
        <v>124</v>
      </c>
      <c r="V36" s="56">
        <v>1</v>
      </c>
      <c r="W36" s="56"/>
      <c r="X36" s="56">
        <v>0</v>
      </c>
      <c r="Y36" s="56">
        <v>1</v>
      </c>
      <c r="Z36" s="57" t="s">
        <v>256</v>
      </c>
      <c r="AA36" s="70">
        <v>1.12</v>
      </c>
      <c r="AB36" s="71">
        <v>0.35</v>
      </c>
      <c r="AC36" s="59">
        <v>0</v>
      </c>
      <c r="AD36" s="59">
        <v>17</v>
      </c>
      <c r="AE36" s="60">
        <v>1.068</v>
      </c>
      <c r="AF36" s="58">
        <f t="shared" si="14"/>
        <v>0</v>
      </c>
      <c r="AG36" s="61">
        <f t="shared" si="15"/>
        <v>0</v>
      </c>
      <c r="AH36" s="61">
        <f t="shared" si="16"/>
        <v>0</v>
      </c>
      <c r="AI36" s="61">
        <f t="shared" si="17"/>
        <v>0</v>
      </c>
      <c r="AJ36" s="61">
        <f t="shared" si="18"/>
        <v>0</v>
      </c>
      <c r="AK36" s="61">
        <v>23</v>
      </c>
      <c r="AL36" s="62">
        <f t="shared" si="19"/>
        <v>0</v>
      </c>
      <c r="AM36" s="63">
        <f t="shared" si="6"/>
        <v>0</v>
      </c>
      <c r="AN36" s="64">
        <f t="shared" si="20"/>
        <v>1.0086666666666668</v>
      </c>
      <c r="AO36" s="61">
        <f t="shared" si="21"/>
        <v>3.0260000000000007</v>
      </c>
      <c r="AP36" s="61">
        <f t="shared" si="22"/>
        <v>0.5043333333333334</v>
      </c>
      <c r="AQ36" s="61">
        <f t="shared" si="23"/>
        <v>1.0086666666666668</v>
      </c>
      <c r="AR36" s="61">
        <f t="shared" si="24"/>
        <v>2.833333333333333</v>
      </c>
      <c r="AS36" s="61">
        <v>23</v>
      </c>
      <c r="AT36" s="62">
        <f t="shared" si="25"/>
        <v>1.1446666666666667</v>
      </c>
      <c r="AU36" s="63">
        <f t="shared" si="13"/>
        <v>7.0040000000000004</v>
      </c>
    </row>
    <row r="37" spans="1:47" s="22" customFormat="1" ht="24.75" customHeight="1">
      <c r="A37" s="45">
        <v>16</v>
      </c>
      <c r="B37" s="46"/>
      <c r="C37" s="46">
        <v>3</v>
      </c>
      <c r="D37" s="48" t="s">
        <v>126</v>
      </c>
      <c r="E37" s="48" t="s">
        <v>98</v>
      </c>
      <c r="F37" s="48"/>
      <c r="G37" s="46" t="s">
        <v>65</v>
      </c>
      <c r="H37" s="66">
        <v>2252</v>
      </c>
      <c r="I37" s="46" t="s">
        <v>129</v>
      </c>
      <c r="J37" s="51"/>
      <c r="K37" s="52"/>
      <c r="L37" s="52"/>
      <c r="M37" s="52"/>
      <c r="N37" s="52"/>
      <c r="O37" s="50" t="s">
        <v>46</v>
      </c>
      <c r="P37" s="53">
        <f>1/3</f>
        <v>0.3333333333333333</v>
      </c>
      <c r="Q37" s="54">
        <v>12</v>
      </c>
      <c r="R37" s="54" t="s">
        <v>66</v>
      </c>
      <c r="S37" s="55">
        <v>8</v>
      </c>
      <c r="T37" s="55">
        <v>610</v>
      </c>
      <c r="U37" s="56" t="s">
        <v>124</v>
      </c>
      <c r="V37" s="56">
        <v>1</v>
      </c>
      <c r="W37" s="56"/>
      <c r="X37" s="56">
        <v>0</v>
      </c>
      <c r="Y37" s="56">
        <v>1</v>
      </c>
      <c r="Z37" s="57" t="s">
        <v>256</v>
      </c>
      <c r="AA37" s="70">
        <v>1.12</v>
      </c>
      <c r="AB37" s="71">
        <v>0.35</v>
      </c>
      <c r="AC37" s="59">
        <v>0</v>
      </c>
      <c r="AD37" s="59">
        <v>17</v>
      </c>
      <c r="AE37" s="60">
        <v>1.068</v>
      </c>
      <c r="AF37" s="58">
        <f t="shared" si="14"/>
        <v>0</v>
      </c>
      <c r="AG37" s="61">
        <f t="shared" si="15"/>
        <v>0</v>
      </c>
      <c r="AH37" s="61">
        <f t="shared" si="16"/>
        <v>0</v>
      </c>
      <c r="AI37" s="61">
        <f t="shared" si="17"/>
        <v>0</v>
      </c>
      <c r="AJ37" s="61">
        <f t="shared" si="18"/>
        <v>0</v>
      </c>
      <c r="AK37" s="61">
        <v>24</v>
      </c>
      <c r="AL37" s="62">
        <f t="shared" si="19"/>
        <v>0</v>
      </c>
      <c r="AM37" s="63">
        <f t="shared" si="6"/>
        <v>0</v>
      </c>
      <c r="AN37" s="64">
        <f t="shared" si="20"/>
        <v>1.0086666666666668</v>
      </c>
      <c r="AO37" s="61">
        <f t="shared" si="21"/>
        <v>3.0260000000000007</v>
      </c>
      <c r="AP37" s="61">
        <f t="shared" si="22"/>
        <v>0.5043333333333334</v>
      </c>
      <c r="AQ37" s="61">
        <f t="shared" si="23"/>
        <v>1.0086666666666668</v>
      </c>
      <c r="AR37" s="61">
        <f t="shared" si="24"/>
        <v>2.833333333333333</v>
      </c>
      <c r="AS37" s="61">
        <v>24</v>
      </c>
      <c r="AT37" s="62">
        <f t="shared" si="25"/>
        <v>1.1446666666666667</v>
      </c>
      <c r="AU37" s="63">
        <f t="shared" si="13"/>
        <v>7.0040000000000004</v>
      </c>
    </row>
    <row r="38" spans="1:47" s="22" customFormat="1" ht="24.75" customHeight="1">
      <c r="A38" s="3">
        <v>17</v>
      </c>
      <c r="B38" s="4"/>
      <c r="C38" s="4">
        <v>1</v>
      </c>
      <c r="D38" s="5" t="s">
        <v>130</v>
      </c>
      <c r="E38" s="5" t="s">
        <v>131</v>
      </c>
      <c r="F38" s="5"/>
      <c r="G38" s="4" t="s">
        <v>65</v>
      </c>
      <c r="H38" s="6">
        <v>2028</v>
      </c>
      <c r="I38" s="4"/>
      <c r="J38" s="7"/>
      <c r="K38" s="8"/>
      <c r="L38" s="8"/>
      <c r="M38" s="8"/>
      <c r="N38" s="8"/>
      <c r="O38" s="9" t="s">
        <v>46</v>
      </c>
      <c r="P38" s="10">
        <v>1</v>
      </c>
      <c r="Q38" s="11">
        <v>12</v>
      </c>
      <c r="R38" s="11" t="s">
        <v>66</v>
      </c>
      <c r="S38" s="12">
        <v>8</v>
      </c>
      <c r="T38" s="12">
        <v>609</v>
      </c>
      <c r="U38" s="13" t="s">
        <v>124</v>
      </c>
      <c r="V38" s="13">
        <v>1</v>
      </c>
      <c r="W38" s="13"/>
      <c r="X38" s="13">
        <v>0</v>
      </c>
      <c r="Y38" s="13">
        <v>1</v>
      </c>
      <c r="Z38" s="14" t="s">
        <v>257</v>
      </c>
      <c r="AA38" s="68">
        <v>1.47</v>
      </c>
      <c r="AB38" s="69">
        <v>0.46</v>
      </c>
      <c r="AC38" s="15">
        <v>0</v>
      </c>
      <c r="AD38" s="15">
        <v>11</v>
      </c>
      <c r="AE38" s="16">
        <v>1.068</v>
      </c>
      <c r="AF38" s="17">
        <f t="shared" si="14"/>
        <v>0</v>
      </c>
      <c r="AG38" s="18">
        <f t="shared" si="15"/>
        <v>0</v>
      </c>
      <c r="AH38" s="18">
        <f t="shared" si="16"/>
        <v>0</v>
      </c>
      <c r="AI38" s="18">
        <f t="shared" si="17"/>
        <v>0</v>
      </c>
      <c r="AJ38" s="18">
        <f t="shared" si="18"/>
        <v>0</v>
      </c>
      <c r="AK38" s="18">
        <v>25</v>
      </c>
      <c r="AL38" s="19">
        <f t="shared" si="19"/>
        <v>0</v>
      </c>
      <c r="AM38" s="20">
        <f t="shared" si="6"/>
        <v>0</v>
      </c>
      <c r="AN38" s="21">
        <f t="shared" si="20"/>
        <v>1.9580000000000002</v>
      </c>
      <c r="AO38" s="18">
        <f t="shared" si="21"/>
        <v>5.8740000000000006</v>
      </c>
      <c r="AP38" s="18">
        <f t="shared" si="22"/>
        <v>0.9790000000000001</v>
      </c>
      <c r="AQ38" s="18">
        <f t="shared" si="23"/>
        <v>1.9580000000000002</v>
      </c>
      <c r="AR38" s="18">
        <f t="shared" si="24"/>
        <v>5.5</v>
      </c>
      <c r="AS38" s="18">
        <v>25</v>
      </c>
      <c r="AT38" s="19">
        <f t="shared" si="25"/>
        <v>2.222</v>
      </c>
      <c r="AU38" s="20">
        <f t="shared" si="13"/>
        <v>13.596</v>
      </c>
    </row>
    <row r="39" spans="1:47" s="22" customFormat="1" ht="24.75" customHeight="1">
      <c r="A39" s="45">
        <v>18</v>
      </c>
      <c r="B39" s="46"/>
      <c r="C39" s="46">
        <v>1</v>
      </c>
      <c r="D39" s="48" t="s">
        <v>48</v>
      </c>
      <c r="E39" s="48" t="s">
        <v>55</v>
      </c>
      <c r="F39" s="48"/>
      <c r="G39" s="46" t="s">
        <v>65</v>
      </c>
      <c r="H39" s="66">
        <v>11288</v>
      </c>
      <c r="I39" s="46" t="s">
        <v>132</v>
      </c>
      <c r="J39" s="51"/>
      <c r="K39" s="52"/>
      <c r="L39" s="52"/>
      <c r="M39" s="52"/>
      <c r="N39" s="52"/>
      <c r="O39" s="50" t="s">
        <v>46</v>
      </c>
      <c r="P39" s="53">
        <v>1</v>
      </c>
      <c r="Q39" s="54">
        <v>12</v>
      </c>
      <c r="R39" s="54" t="s">
        <v>66</v>
      </c>
      <c r="S39" s="55">
        <v>8</v>
      </c>
      <c r="T39" s="55">
        <v>608</v>
      </c>
      <c r="U39" s="56" t="s">
        <v>124</v>
      </c>
      <c r="V39" s="56">
        <v>1</v>
      </c>
      <c r="W39" s="56"/>
      <c r="X39" s="56">
        <v>0</v>
      </c>
      <c r="Y39" s="56">
        <v>1</v>
      </c>
      <c r="Z39" s="57" t="s">
        <v>258</v>
      </c>
      <c r="AA39" s="70">
        <v>1.52</v>
      </c>
      <c r="AB39" s="71">
        <v>0.48</v>
      </c>
      <c r="AC39" s="59">
        <v>0</v>
      </c>
      <c r="AD39" s="59">
        <v>11</v>
      </c>
      <c r="AE39" s="60">
        <v>1.068</v>
      </c>
      <c r="AF39" s="58">
        <f t="shared" si="14"/>
        <v>0</v>
      </c>
      <c r="AG39" s="61">
        <f t="shared" si="15"/>
        <v>0</v>
      </c>
      <c r="AH39" s="61">
        <f t="shared" si="16"/>
        <v>0</v>
      </c>
      <c r="AI39" s="61">
        <f t="shared" si="17"/>
        <v>0</v>
      </c>
      <c r="AJ39" s="61">
        <f t="shared" si="18"/>
        <v>0</v>
      </c>
      <c r="AK39" s="61">
        <v>26</v>
      </c>
      <c r="AL39" s="62">
        <f t="shared" si="19"/>
        <v>0</v>
      </c>
      <c r="AM39" s="63">
        <f t="shared" si="6"/>
        <v>0</v>
      </c>
      <c r="AN39" s="64">
        <f t="shared" si="20"/>
        <v>1.9580000000000002</v>
      </c>
      <c r="AO39" s="61">
        <f t="shared" si="21"/>
        <v>5.8740000000000006</v>
      </c>
      <c r="AP39" s="61">
        <f t="shared" si="22"/>
        <v>0.9790000000000001</v>
      </c>
      <c r="AQ39" s="61">
        <f t="shared" si="23"/>
        <v>1.9580000000000002</v>
      </c>
      <c r="AR39" s="61">
        <f t="shared" si="24"/>
        <v>5.5</v>
      </c>
      <c r="AS39" s="61">
        <v>26</v>
      </c>
      <c r="AT39" s="62">
        <f t="shared" si="25"/>
        <v>2.222</v>
      </c>
      <c r="AU39" s="63">
        <f t="shared" si="13"/>
        <v>13.596</v>
      </c>
    </row>
    <row r="40" spans="1:47" s="22" customFormat="1" ht="24.75" customHeight="1">
      <c r="A40" s="3">
        <v>19</v>
      </c>
      <c r="B40" s="4"/>
      <c r="C40" s="4">
        <v>1</v>
      </c>
      <c r="D40" s="5" t="s">
        <v>133</v>
      </c>
      <c r="E40" s="5" t="s">
        <v>134</v>
      </c>
      <c r="F40" s="5"/>
      <c r="G40" s="4" t="s">
        <v>65</v>
      </c>
      <c r="H40" s="6">
        <v>6763</v>
      </c>
      <c r="I40" s="4" t="s">
        <v>135</v>
      </c>
      <c r="J40" s="7"/>
      <c r="K40" s="8"/>
      <c r="L40" s="8"/>
      <c r="M40" s="8"/>
      <c r="N40" s="8"/>
      <c r="O40" s="9" t="s">
        <v>46</v>
      </c>
      <c r="P40" s="10">
        <v>1</v>
      </c>
      <c r="Q40" s="11">
        <v>12</v>
      </c>
      <c r="R40" s="11" t="s">
        <v>66</v>
      </c>
      <c r="S40" s="12">
        <v>8</v>
      </c>
      <c r="T40" s="12">
        <v>607</v>
      </c>
      <c r="U40" s="13" t="s">
        <v>47</v>
      </c>
      <c r="V40" s="13">
        <v>1</v>
      </c>
      <c r="W40" s="13"/>
      <c r="X40" s="13">
        <v>0</v>
      </c>
      <c r="Y40" s="13">
        <v>14</v>
      </c>
      <c r="Z40" s="14" t="s">
        <v>259</v>
      </c>
      <c r="AA40" s="68">
        <v>4.08</v>
      </c>
      <c r="AB40" s="69">
        <v>2.6</v>
      </c>
      <c r="AC40" s="15">
        <v>0</v>
      </c>
      <c r="AD40" s="15">
        <v>72</v>
      </c>
      <c r="AE40" s="16">
        <v>1.078</v>
      </c>
      <c r="AF40" s="17">
        <f t="shared" si="14"/>
        <v>0</v>
      </c>
      <c r="AG40" s="18">
        <f t="shared" si="15"/>
        <v>0</v>
      </c>
      <c r="AH40" s="18">
        <f t="shared" si="16"/>
        <v>0</v>
      </c>
      <c r="AI40" s="18">
        <f t="shared" si="17"/>
        <v>0</v>
      </c>
      <c r="AJ40" s="18">
        <f t="shared" si="18"/>
        <v>0</v>
      </c>
      <c r="AK40" s="18">
        <v>27</v>
      </c>
      <c r="AL40" s="19">
        <f t="shared" si="19"/>
        <v>0</v>
      </c>
      <c r="AM40" s="20">
        <f t="shared" si="6"/>
        <v>0</v>
      </c>
      <c r="AN40" s="21">
        <f t="shared" si="20"/>
        <v>12.936</v>
      </c>
      <c r="AO40" s="18">
        <f t="shared" si="21"/>
        <v>38.808</v>
      </c>
      <c r="AP40" s="18">
        <f t="shared" si="22"/>
        <v>6.468</v>
      </c>
      <c r="AQ40" s="18">
        <f t="shared" si="23"/>
        <v>12.936</v>
      </c>
      <c r="AR40" s="18">
        <f t="shared" si="24"/>
        <v>36</v>
      </c>
      <c r="AS40" s="18">
        <v>27</v>
      </c>
      <c r="AT40" s="19">
        <f t="shared" si="25"/>
        <v>14.624</v>
      </c>
      <c r="AU40" s="20">
        <f t="shared" si="13"/>
        <v>89.43199999999999</v>
      </c>
    </row>
    <row r="41" spans="1:47" s="22" customFormat="1" ht="24.75" customHeight="1">
      <c r="A41" s="45">
        <v>20</v>
      </c>
      <c r="B41" s="46"/>
      <c r="C41" s="46">
        <v>1</v>
      </c>
      <c r="D41" s="48" t="s">
        <v>136</v>
      </c>
      <c r="E41" s="48" t="s">
        <v>52</v>
      </c>
      <c r="F41" s="48"/>
      <c r="G41" s="46" t="s">
        <v>65</v>
      </c>
      <c r="H41" s="66" t="s">
        <v>138</v>
      </c>
      <c r="I41" s="46" t="s">
        <v>139</v>
      </c>
      <c r="J41" s="51"/>
      <c r="K41" s="52"/>
      <c r="L41" s="52"/>
      <c r="M41" s="52"/>
      <c r="N41" s="52"/>
      <c r="O41" s="50" t="s">
        <v>49</v>
      </c>
      <c r="P41" s="53">
        <v>0</v>
      </c>
      <c r="Q41" s="54">
        <v>12</v>
      </c>
      <c r="R41" s="54" t="s">
        <v>66</v>
      </c>
      <c r="S41" s="55">
        <v>8</v>
      </c>
      <c r="T41" s="55">
        <v>606</v>
      </c>
      <c r="U41" s="56" t="s">
        <v>124</v>
      </c>
      <c r="V41" s="56">
        <v>1</v>
      </c>
      <c r="W41" s="56"/>
      <c r="X41" s="56">
        <v>0</v>
      </c>
      <c r="Y41" s="56">
        <v>42</v>
      </c>
      <c r="Z41" s="57" t="s">
        <v>260</v>
      </c>
      <c r="AA41" s="70">
        <v>38.84</v>
      </c>
      <c r="AB41" s="71">
        <v>12.21</v>
      </c>
      <c r="AC41" s="59">
        <v>0</v>
      </c>
      <c r="AD41" s="59">
        <v>56</v>
      </c>
      <c r="AE41" s="60">
        <v>1.068</v>
      </c>
      <c r="AF41" s="58">
        <f t="shared" si="14"/>
        <v>0</v>
      </c>
      <c r="AG41" s="61">
        <f t="shared" si="15"/>
        <v>0</v>
      </c>
      <c r="AH41" s="61">
        <f t="shared" si="16"/>
        <v>0</v>
      </c>
      <c r="AI41" s="61">
        <f t="shared" si="17"/>
        <v>0</v>
      </c>
      <c r="AJ41" s="61">
        <f t="shared" si="18"/>
        <v>0</v>
      </c>
      <c r="AK41" s="61">
        <v>28</v>
      </c>
      <c r="AL41" s="62">
        <f t="shared" si="19"/>
        <v>0</v>
      </c>
      <c r="AM41" s="63">
        <f t="shared" si="6"/>
        <v>0</v>
      </c>
      <c r="AN41" s="64">
        <f t="shared" si="20"/>
        <v>0</v>
      </c>
      <c r="AO41" s="61">
        <f t="shared" si="21"/>
        <v>0</v>
      </c>
      <c r="AP41" s="61">
        <f t="shared" si="22"/>
        <v>0</v>
      </c>
      <c r="AQ41" s="61">
        <f t="shared" si="23"/>
        <v>0</v>
      </c>
      <c r="AR41" s="61">
        <f t="shared" si="24"/>
        <v>0</v>
      </c>
      <c r="AS41" s="61">
        <v>28</v>
      </c>
      <c r="AT41" s="62">
        <f t="shared" si="25"/>
        <v>0</v>
      </c>
      <c r="AU41" s="63">
        <f t="shared" si="13"/>
        <v>0</v>
      </c>
    </row>
    <row r="42" spans="1:47" s="22" customFormat="1" ht="24.75" customHeight="1">
      <c r="A42" s="45">
        <v>20</v>
      </c>
      <c r="B42" s="46"/>
      <c r="C42" s="46">
        <v>2</v>
      </c>
      <c r="D42" s="48" t="s">
        <v>137</v>
      </c>
      <c r="E42" s="48" t="s">
        <v>61</v>
      </c>
      <c r="F42" s="48"/>
      <c r="G42" s="46" t="s">
        <v>65</v>
      </c>
      <c r="H42" s="66">
        <v>7331</v>
      </c>
      <c r="I42" s="46" t="s">
        <v>140</v>
      </c>
      <c r="J42" s="51"/>
      <c r="K42" s="52"/>
      <c r="L42" s="52"/>
      <c r="M42" s="52"/>
      <c r="N42" s="52"/>
      <c r="O42" s="50" t="s">
        <v>46</v>
      </c>
      <c r="P42" s="53">
        <v>1</v>
      </c>
      <c r="Q42" s="54">
        <v>12</v>
      </c>
      <c r="R42" s="54" t="s">
        <v>66</v>
      </c>
      <c r="S42" s="55">
        <v>8</v>
      </c>
      <c r="T42" s="55">
        <v>606</v>
      </c>
      <c r="U42" s="56" t="s">
        <v>124</v>
      </c>
      <c r="V42" s="56">
        <v>1</v>
      </c>
      <c r="W42" s="56"/>
      <c r="X42" s="56">
        <v>0</v>
      </c>
      <c r="Y42" s="56">
        <v>42</v>
      </c>
      <c r="Z42" s="57" t="s">
        <v>260</v>
      </c>
      <c r="AA42" s="70">
        <v>38.84</v>
      </c>
      <c r="AB42" s="71">
        <v>12.21</v>
      </c>
      <c r="AC42" s="59">
        <v>0</v>
      </c>
      <c r="AD42" s="59">
        <v>56</v>
      </c>
      <c r="AE42" s="60">
        <v>1.068</v>
      </c>
      <c r="AF42" s="58">
        <f t="shared" si="14"/>
        <v>0</v>
      </c>
      <c r="AG42" s="61">
        <f t="shared" si="15"/>
        <v>0</v>
      </c>
      <c r="AH42" s="61">
        <f t="shared" si="16"/>
        <v>0</v>
      </c>
      <c r="AI42" s="61">
        <f t="shared" si="17"/>
        <v>0</v>
      </c>
      <c r="AJ42" s="61">
        <f t="shared" si="18"/>
        <v>0</v>
      </c>
      <c r="AK42" s="61">
        <v>29</v>
      </c>
      <c r="AL42" s="62">
        <f t="shared" si="19"/>
        <v>0</v>
      </c>
      <c r="AM42" s="63">
        <f t="shared" si="6"/>
        <v>0</v>
      </c>
      <c r="AN42" s="64">
        <f t="shared" si="20"/>
        <v>9.968000000000002</v>
      </c>
      <c r="AO42" s="61">
        <f t="shared" si="21"/>
        <v>29.904000000000003</v>
      </c>
      <c r="AP42" s="61">
        <f t="shared" si="22"/>
        <v>4.984000000000001</v>
      </c>
      <c r="AQ42" s="61">
        <f t="shared" si="23"/>
        <v>9.968000000000002</v>
      </c>
      <c r="AR42" s="61">
        <f t="shared" si="24"/>
        <v>28</v>
      </c>
      <c r="AS42" s="61">
        <v>29</v>
      </c>
      <c r="AT42" s="62">
        <f t="shared" si="25"/>
        <v>11.312000000000003</v>
      </c>
      <c r="AU42" s="63">
        <f t="shared" si="13"/>
        <v>69.21600000000001</v>
      </c>
    </row>
    <row r="43" spans="1:47" s="22" customFormat="1" ht="24.75" customHeight="1">
      <c r="A43" s="3">
        <v>21</v>
      </c>
      <c r="B43" s="4"/>
      <c r="C43" s="4">
        <v>1</v>
      </c>
      <c r="D43" s="5" t="s">
        <v>141</v>
      </c>
      <c r="E43" s="5" t="s">
        <v>54</v>
      </c>
      <c r="F43" s="5"/>
      <c r="G43" s="4" t="s">
        <v>65</v>
      </c>
      <c r="H43" s="6">
        <v>20179</v>
      </c>
      <c r="I43" s="4" t="s">
        <v>142</v>
      </c>
      <c r="J43" s="7"/>
      <c r="K43" s="8"/>
      <c r="L43" s="8"/>
      <c r="M43" s="8"/>
      <c r="N43" s="8"/>
      <c r="O43" s="9" t="s">
        <v>46</v>
      </c>
      <c r="P43" s="10">
        <v>1</v>
      </c>
      <c r="Q43" s="11">
        <v>12</v>
      </c>
      <c r="R43" s="11" t="s">
        <v>66</v>
      </c>
      <c r="S43" s="12">
        <v>8</v>
      </c>
      <c r="T43" s="12">
        <v>601</v>
      </c>
      <c r="U43" s="13" t="s">
        <v>124</v>
      </c>
      <c r="V43" s="13">
        <v>1</v>
      </c>
      <c r="W43" s="13"/>
      <c r="X43" s="13">
        <v>0</v>
      </c>
      <c r="Y43" s="13">
        <v>4</v>
      </c>
      <c r="Z43" s="14" t="s">
        <v>261</v>
      </c>
      <c r="AA43" s="68">
        <v>4.17</v>
      </c>
      <c r="AB43" s="69">
        <v>1.31</v>
      </c>
      <c r="AC43" s="15">
        <v>0</v>
      </c>
      <c r="AD43" s="15">
        <v>78</v>
      </c>
      <c r="AE43" s="16">
        <v>1.068</v>
      </c>
      <c r="AF43" s="17">
        <f t="shared" si="14"/>
        <v>0</v>
      </c>
      <c r="AG43" s="18">
        <f t="shared" si="15"/>
        <v>0</v>
      </c>
      <c r="AH43" s="18">
        <f t="shared" si="16"/>
        <v>0</v>
      </c>
      <c r="AI43" s="18">
        <f t="shared" si="17"/>
        <v>0</v>
      </c>
      <c r="AJ43" s="18">
        <f t="shared" si="18"/>
        <v>0</v>
      </c>
      <c r="AK43" s="18">
        <v>30</v>
      </c>
      <c r="AL43" s="19">
        <f t="shared" si="19"/>
        <v>0</v>
      </c>
      <c r="AM43" s="20">
        <f t="shared" si="6"/>
        <v>0</v>
      </c>
      <c r="AN43" s="21">
        <f t="shared" si="20"/>
        <v>13.884</v>
      </c>
      <c r="AO43" s="18">
        <f t="shared" si="21"/>
        <v>41.652</v>
      </c>
      <c r="AP43" s="18">
        <f t="shared" si="22"/>
        <v>6.942</v>
      </c>
      <c r="AQ43" s="18">
        <f t="shared" si="23"/>
        <v>13.884</v>
      </c>
      <c r="AR43" s="18">
        <f t="shared" si="24"/>
        <v>39</v>
      </c>
      <c r="AS43" s="18">
        <v>30</v>
      </c>
      <c r="AT43" s="19">
        <f t="shared" si="25"/>
        <v>15.756</v>
      </c>
      <c r="AU43" s="20">
        <f t="shared" si="13"/>
        <v>96.408</v>
      </c>
    </row>
    <row r="44" spans="1:47" s="22" customFormat="1" ht="24.75" customHeight="1">
      <c r="A44" s="45">
        <v>22</v>
      </c>
      <c r="B44" s="46"/>
      <c r="C44" s="46">
        <v>1</v>
      </c>
      <c r="D44" s="48" t="s">
        <v>120</v>
      </c>
      <c r="E44" s="48" t="s">
        <v>60</v>
      </c>
      <c r="F44" s="48"/>
      <c r="G44" s="46"/>
      <c r="H44" s="66"/>
      <c r="I44" s="46"/>
      <c r="J44" s="51"/>
      <c r="K44" s="52"/>
      <c r="L44" s="52"/>
      <c r="M44" s="52"/>
      <c r="N44" s="52"/>
      <c r="O44" s="50" t="s">
        <v>46</v>
      </c>
      <c r="P44" s="53">
        <v>1</v>
      </c>
      <c r="Q44" s="54">
        <v>12</v>
      </c>
      <c r="R44" s="54" t="s">
        <v>66</v>
      </c>
      <c r="S44" s="55">
        <v>8</v>
      </c>
      <c r="T44" s="55">
        <v>602</v>
      </c>
      <c r="U44" s="56" t="s">
        <v>124</v>
      </c>
      <c r="V44" s="56">
        <v>1</v>
      </c>
      <c r="W44" s="56"/>
      <c r="X44" s="56">
        <v>0</v>
      </c>
      <c r="Y44" s="56">
        <v>2</v>
      </c>
      <c r="Z44" s="57" t="s">
        <v>262</v>
      </c>
      <c r="AA44" s="70">
        <v>2.48</v>
      </c>
      <c r="AB44" s="71">
        <v>0.78</v>
      </c>
      <c r="AC44" s="59">
        <v>0</v>
      </c>
      <c r="AD44" s="59">
        <v>27</v>
      </c>
      <c r="AE44" s="60">
        <v>1.068</v>
      </c>
      <c r="AF44" s="58">
        <f t="shared" si="14"/>
        <v>0</v>
      </c>
      <c r="AG44" s="61">
        <f t="shared" si="15"/>
        <v>0</v>
      </c>
      <c r="AH44" s="61">
        <f t="shared" si="16"/>
        <v>0</v>
      </c>
      <c r="AI44" s="61">
        <f t="shared" si="17"/>
        <v>0</v>
      </c>
      <c r="AJ44" s="61">
        <f t="shared" si="18"/>
        <v>0</v>
      </c>
      <c r="AK44" s="61">
        <v>31</v>
      </c>
      <c r="AL44" s="62">
        <f t="shared" si="19"/>
        <v>0</v>
      </c>
      <c r="AM44" s="63">
        <f t="shared" si="6"/>
        <v>0</v>
      </c>
      <c r="AN44" s="64">
        <f t="shared" si="20"/>
        <v>4.806</v>
      </c>
      <c r="AO44" s="61">
        <f t="shared" si="21"/>
        <v>14.418</v>
      </c>
      <c r="AP44" s="61">
        <f t="shared" si="22"/>
        <v>2.403</v>
      </c>
      <c r="AQ44" s="61">
        <f t="shared" si="23"/>
        <v>4.806</v>
      </c>
      <c r="AR44" s="61">
        <f t="shared" si="24"/>
        <v>13.5</v>
      </c>
      <c r="AS44" s="61">
        <v>31</v>
      </c>
      <c r="AT44" s="62">
        <f t="shared" si="25"/>
        <v>5.454000000000001</v>
      </c>
      <c r="AU44" s="63">
        <f t="shared" si="13"/>
        <v>33.372</v>
      </c>
    </row>
    <row r="45" spans="1:47" s="22" customFormat="1" ht="24.75" customHeight="1">
      <c r="A45" s="3">
        <v>23</v>
      </c>
      <c r="B45" s="4"/>
      <c r="C45" s="4">
        <v>1</v>
      </c>
      <c r="D45" s="5" t="s">
        <v>120</v>
      </c>
      <c r="E45" s="5" t="s">
        <v>52</v>
      </c>
      <c r="F45" s="5"/>
      <c r="G45" s="4" t="s">
        <v>65</v>
      </c>
      <c r="H45" s="6">
        <v>5478</v>
      </c>
      <c r="I45" s="4" t="s">
        <v>143</v>
      </c>
      <c r="J45" s="7"/>
      <c r="K45" s="8"/>
      <c r="L45" s="8"/>
      <c r="M45" s="8"/>
      <c r="N45" s="8"/>
      <c r="O45" s="9" t="s">
        <v>46</v>
      </c>
      <c r="P45" s="10">
        <v>1</v>
      </c>
      <c r="Q45" s="11">
        <v>12</v>
      </c>
      <c r="R45" s="11" t="s">
        <v>66</v>
      </c>
      <c r="S45" s="12">
        <v>8</v>
      </c>
      <c r="T45" s="12">
        <v>603</v>
      </c>
      <c r="U45" s="13" t="s">
        <v>124</v>
      </c>
      <c r="V45" s="13">
        <v>1</v>
      </c>
      <c r="W45" s="13"/>
      <c r="X45" s="13">
        <v>0</v>
      </c>
      <c r="Y45" s="13">
        <v>3</v>
      </c>
      <c r="Z45" s="14" t="s">
        <v>263</v>
      </c>
      <c r="AA45" s="68">
        <v>3.55</v>
      </c>
      <c r="AB45" s="69">
        <v>1.12</v>
      </c>
      <c r="AC45" s="15">
        <v>0</v>
      </c>
      <c r="AD45" s="15">
        <v>45</v>
      </c>
      <c r="AE45" s="16">
        <v>1.068</v>
      </c>
      <c r="AF45" s="17">
        <f t="shared" si="14"/>
        <v>0</v>
      </c>
      <c r="AG45" s="18">
        <f t="shared" si="15"/>
        <v>0</v>
      </c>
      <c r="AH45" s="18">
        <f t="shared" si="16"/>
        <v>0</v>
      </c>
      <c r="AI45" s="18">
        <f t="shared" si="17"/>
        <v>0</v>
      </c>
      <c r="AJ45" s="18">
        <f t="shared" si="18"/>
        <v>0</v>
      </c>
      <c r="AK45" s="18">
        <v>32</v>
      </c>
      <c r="AL45" s="19">
        <f t="shared" si="19"/>
        <v>0</v>
      </c>
      <c r="AM45" s="20">
        <f t="shared" si="6"/>
        <v>0</v>
      </c>
      <c r="AN45" s="21">
        <f t="shared" si="20"/>
        <v>8.01</v>
      </c>
      <c r="AO45" s="18">
        <f t="shared" si="21"/>
        <v>24.03</v>
      </c>
      <c r="AP45" s="18">
        <f t="shared" si="22"/>
        <v>4.005</v>
      </c>
      <c r="AQ45" s="18">
        <f t="shared" si="23"/>
        <v>8.01</v>
      </c>
      <c r="AR45" s="18">
        <f t="shared" si="24"/>
        <v>22.5</v>
      </c>
      <c r="AS45" s="18">
        <v>32</v>
      </c>
      <c r="AT45" s="19">
        <f t="shared" si="25"/>
        <v>9.09</v>
      </c>
      <c r="AU45" s="20">
        <f t="shared" si="13"/>
        <v>55.620000000000005</v>
      </c>
    </row>
    <row r="46" spans="1:47" s="22" customFormat="1" ht="24.75" customHeight="1">
      <c r="A46" s="45">
        <v>24</v>
      </c>
      <c r="B46" s="46"/>
      <c r="C46" s="46">
        <v>1</v>
      </c>
      <c r="D46" s="48" t="s">
        <v>107</v>
      </c>
      <c r="E46" s="48" t="s">
        <v>61</v>
      </c>
      <c r="F46" s="48"/>
      <c r="G46" s="46" t="s">
        <v>65</v>
      </c>
      <c r="H46" s="66">
        <v>11164</v>
      </c>
      <c r="I46" s="46" t="s">
        <v>144</v>
      </c>
      <c r="J46" s="51"/>
      <c r="K46" s="52"/>
      <c r="L46" s="52"/>
      <c r="M46" s="52"/>
      <c r="N46" s="52"/>
      <c r="O46" s="50" t="s">
        <v>46</v>
      </c>
      <c r="P46" s="53">
        <v>1</v>
      </c>
      <c r="Q46" s="54">
        <v>12</v>
      </c>
      <c r="R46" s="54" t="s">
        <v>66</v>
      </c>
      <c r="S46" s="55">
        <v>8</v>
      </c>
      <c r="T46" s="55">
        <v>361</v>
      </c>
      <c r="U46" s="56" t="s">
        <v>47</v>
      </c>
      <c r="V46" s="56">
        <v>1</v>
      </c>
      <c r="W46" s="56"/>
      <c r="X46" s="56">
        <v>0</v>
      </c>
      <c r="Y46" s="56">
        <v>17</v>
      </c>
      <c r="Z46" s="57" t="s">
        <v>264</v>
      </c>
      <c r="AA46" s="70">
        <v>5.06</v>
      </c>
      <c r="AB46" s="71">
        <v>3.22</v>
      </c>
      <c r="AC46" s="59">
        <v>0</v>
      </c>
      <c r="AD46" s="59">
        <v>65</v>
      </c>
      <c r="AE46" s="60">
        <v>1.078</v>
      </c>
      <c r="AF46" s="58">
        <f t="shared" si="14"/>
        <v>0</v>
      </c>
      <c r="AG46" s="61">
        <f t="shared" si="15"/>
        <v>0</v>
      </c>
      <c r="AH46" s="61">
        <f t="shared" si="16"/>
        <v>0</v>
      </c>
      <c r="AI46" s="61">
        <f t="shared" si="17"/>
        <v>0</v>
      </c>
      <c r="AJ46" s="61">
        <f t="shared" si="18"/>
        <v>0</v>
      </c>
      <c r="AK46" s="61">
        <v>33</v>
      </c>
      <c r="AL46" s="62">
        <f t="shared" si="19"/>
        <v>0</v>
      </c>
      <c r="AM46" s="63">
        <f t="shared" si="6"/>
        <v>0</v>
      </c>
      <c r="AN46" s="64">
        <f t="shared" si="20"/>
        <v>11.678333333333335</v>
      </c>
      <c r="AO46" s="61">
        <f t="shared" si="21"/>
        <v>35.035000000000004</v>
      </c>
      <c r="AP46" s="61">
        <f t="shared" si="22"/>
        <v>5.839166666666667</v>
      </c>
      <c r="AQ46" s="61">
        <f t="shared" si="23"/>
        <v>11.678333333333335</v>
      </c>
      <c r="AR46" s="61">
        <f t="shared" si="24"/>
        <v>32.5</v>
      </c>
      <c r="AS46" s="61">
        <v>33</v>
      </c>
      <c r="AT46" s="62">
        <f t="shared" si="25"/>
        <v>13.202222222222224</v>
      </c>
      <c r="AU46" s="63">
        <f t="shared" si="13"/>
        <v>80.73722222222221</v>
      </c>
    </row>
    <row r="47" spans="1:47" s="22" customFormat="1" ht="24.75" customHeight="1">
      <c r="A47" s="3">
        <v>25</v>
      </c>
      <c r="B47" s="4"/>
      <c r="C47" s="4">
        <v>1</v>
      </c>
      <c r="D47" s="5" t="s">
        <v>145</v>
      </c>
      <c r="E47" s="5" t="s">
        <v>118</v>
      </c>
      <c r="F47" s="5"/>
      <c r="G47" s="4" t="s">
        <v>65</v>
      </c>
      <c r="H47" s="6">
        <v>19524</v>
      </c>
      <c r="I47" s="4" t="s">
        <v>146</v>
      </c>
      <c r="J47" s="7"/>
      <c r="K47" s="8"/>
      <c r="L47" s="8"/>
      <c r="M47" s="8"/>
      <c r="N47" s="8"/>
      <c r="O47" s="9" t="s">
        <v>46</v>
      </c>
      <c r="P47" s="10">
        <v>0.5</v>
      </c>
      <c r="Q47" s="11">
        <v>12</v>
      </c>
      <c r="R47" s="11" t="s">
        <v>66</v>
      </c>
      <c r="S47" s="12">
        <v>8</v>
      </c>
      <c r="T47" s="12">
        <v>1147</v>
      </c>
      <c r="U47" s="13" t="s">
        <v>47</v>
      </c>
      <c r="V47" s="13">
        <v>1</v>
      </c>
      <c r="W47" s="13"/>
      <c r="X47" s="13">
        <v>1</v>
      </c>
      <c r="Y47" s="13">
        <v>20</v>
      </c>
      <c r="Z47" s="14" t="s">
        <v>265</v>
      </c>
      <c r="AA47" s="68">
        <v>34.1</v>
      </c>
      <c r="AB47" s="69">
        <v>21.7</v>
      </c>
      <c r="AC47" s="15">
        <v>0</v>
      </c>
      <c r="AD47" s="15">
        <v>101</v>
      </c>
      <c r="AE47" s="16">
        <v>1.078</v>
      </c>
      <c r="AF47" s="17">
        <f t="shared" si="14"/>
        <v>0</v>
      </c>
      <c r="AG47" s="18">
        <f t="shared" si="15"/>
        <v>0</v>
      </c>
      <c r="AH47" s="18">
        <f t="shared" si="16"/>
        <v>0</v>
      </c>
      <c r="AI47" s="18">
        <f t="shared" si="17"/>
        <v>0</v>
      </c>
      <c r="AJ47" s="18">
        <f t="shared" si="18"/>
        <v>0</v>
      </c>
      <c r="AK47" s="18">
        <v>34</v>
      </c>
      <c r="AL47" s="19">
        <f t="shared" si="19"/>
        <v>0</v>
      </c>
      <c r="AM47" s="20">
        <f t="shared" si="6"/>
        <v>0</v>
      </c>
      <c r="AN47" s="21">
        <f t="shared" si="20"/>
        <v>9.073166666666667</v>
      </c>
      <c r="AO47" s="18">
        <f t="shared" si="21"/>
        <v>27.219500000000004</v>
      </c>
      <c r="AP47" s="18">
        <f t="shared" si="22"/>
        <v>4.536583333333334</v>
      </c>
      <c r="AQ47" s="18">
        <f t="shared" si="23"/>
        <v>9.073166666666667</v>
      </c>
      <c r="AR47" s="18">
        <f t="shared" si="24"/>
        <v>25.25</v>
      </c>
      <c r="AS47" s="18">
        <v>34</v>
      </c>
      <c r="AT47" s="19">
        <f t="shared" si="25"/>
        <v>10.257111111111112</v>
      </c>
      <c r="AU47" s="20">
        <f t="shared" si="13"/>
        <v>62.72661111111111</v>
      </c>
    </row>
    <row r="48" spans="1:47" s="22" customFormat="1" ht="24.75" customHeight="1">
      <c r="A48" s="3">
        <v>25</v>
      </c>
      <c r="B48" s="4"/>
      <c r="C48" s="4">
        <v>2</v>
      </c>
      <c r="D48" s="5" t="s">
        <v>78</v>
      </c>
      <c r="E48" s="5" t="s">
        <v>50</v>
      </c>
      <c r="F48" s="5"/>
      <c r="G48" s="4" t="s">
        <v>65</v>
      </c>
      <c r="H48" s="6">
        <v>17432</v>
      </c>
      <c r="I48" s="4" t="s">
        <v>147</v>
      </c>
      <c r="J48" s="7"/>
      <c r="K48" s="8"/>
      <c r="L48" s="8"/>
      <c r="M48" s="8"/>
      <c r="N48" s="8"/>
      <c r="O48" s="9" t="s">
        <v>46</v>
      </c>
      <c r="P48" s="10">
        <v>0.5</v>
      </c>
      <c r="Q48" s="11">
        <v>12</v>
      </c>
      <c r="R48" s="11" t="s">
        <v>66</v>
      </c>
      <c r="S48" s="12">
        <v>8</v>
      </c>
      <c r="T48" s="12">
        <v>1147</v>
      </c>
      <c r="U48" s="13" t="s">
        <v>47</v>
      </c>
      <c r="V48" s="13">
        <v>1</v>
      </c>
      <c r="W48" s="13"/>
      <c r="X48" s="13">
        <v>1</v>
      </c>
      <c r="Y48" s="13">
        <v>20</v>
      </c>
      <c r="Z48" s="14" t="s">
        <v>265</v>
      </c>
      <c r="AA48" s="68">
        <v>34.1</v>
      </c>
      <c r="AB48" s="69">
        <v>21.7</v>
      </c>
      <c r="AC48" s="15">
        <v>0</v>
      </c>
      <c r="AD48" s="15">
        <v>101</v>
      </c>
      <c r="AE48" s="16">
        <v>1.078</v>
      </c>
      <c r="AF48" s="17">
        <f t="shared" si="14"/>
        <v>0</v>
      </c>
      <c r="AG48" s="18">
        <f t="shared" si="15"/>
        <v>0</v>
      </c>
      <c r="AH48" s="18">
        <f t="shared" si="16"/>
        <v>0</v>
      </c>
      <c r="AI48" s="18">
        <f t="shared" si="17"/>
        <v>0</v>
      </c>
      <c r="AJ48" s="18">
        <f t="shared" si="18"/>
        <v>0</v>
      </c>
      <c r="AK48" s="18">
        <v>35</v>
      </c>
      <c r="AL48" s="19">
        <f t="shared" si="19"/>
        <v>0</v>
      </c>
      <c r="AM48" s="20">
        <f t="shared" si="6"/>
        <v>0</v>
      </c>
      <c r="AN48" s="21">
        <f t="shared" si="20"/>
        <v>9.073166666666667</v>
      </c>
      <c r="AO48" s="18">
        <f t="shared" si="21"/>
        <v>27.219500000000004</v>
      </c>
      <c r="AP48" s="18">
        <f t="shared" si="22"/>
        <v>4.536583333333334</v>
      </c>
      <c r="AQ48" s="18">
        <f t="shared" si="23"/>
        <v>9.073166666666667</v>
      </c>
      <c r="AR48" s="18">
        <f t="shared" si="24"/>
        <v>25.25</v>
      </c>
      <c r="AS48" s="18">
        <v>35</v>
      </c>
      <c r="AT48" s="19">
        <f t="shared" si="25"/>
        <v>10.257111111111112</v>
      </c>
      <c r="AU48" s="20">
        <f t="shared" si="13"/>
        <v>62.72661111111111</v>
      </c>
    </row>
    <row r="49" spans="1:47" s="22" customFormat="1" ht="24.75" customHeight="1">
      <c r="A49" s="45">
        <v>26</v>
      </c>
      <c r="B49" s="46"/>
      <c r="C49" s="46">
        <v>1</v>
      </c>
      <c r="D49" s="48" t="s">
        <v>68</v>
      </c>
      <c r="E49" s="48" t="s">
        <v>148</v>
      </c>
      <c r="F49" s="48"/>
      <c r="G49" s="46" t="s">
        <v>65</v>
      </c>
      <c r="H49" s="66">
        <v>14764</v>
      </c>
      <c r="I49" s="46" t="s">
        <v>151</v>
      </c>
      <c r="J49" s="51"/>
      <c r="K49" s="52"/>
      <c r="L49" s="52"/>
      <c r="M49" s="52"/>
      <c r="N49" s="52"/>
      <c r="O49" s="50" t="s">
        <v>46</v>
      </c>
      <c r="P49" s="53">
        <v>0.5</v>
      </c>
      <c r="Q49" s="54">
        <v>12</v>
      </c>
      <c r="R49" s="54" t="s">
        <v>66</v>
      </c>
      <c r="S49" s="55">
        <v>8</v>
      </c>
      <c r="T49" s="55">
        <v>360</v>
      </c>
      <c r="U49" s="56" t="s">
        <v>47</v>
      </c>
      <c r="V49" s="56">
        <v>1</v>
      </c>
      <c r="W49" s="56"/>
      <c r="X49" s="56">
        <v>1</v>
      </c>
      <c r="Y49" s="56">
        <v>20</v>
      </c>
      <c r="Z49" s="57" t="s">
        <v>266</v>
      </c>
      <c r="AA49" s="70">
        <v>34.1</v>
      </c>
      <c r="AB49" s="71">
        <v>21.7</v>
      </c>
      <c r="AC49" s="59">
        <v>0</v>
      </c>
      <c r="AD49" s="59">
        <v>60</v>
      </c>
      <c r="AE49" s="60">
        <v>1.078</v>
      </c>
      <c r="AF49" s="58">
        <f t="shared" si="14"/>
        <v>0</v>
      </c>
      <c r="AG49" s="61">
        <f t="shared" si="15"/>
        <v>0</v>
      </c>
      <c r="AH49" s="61">
        <f t="shared" si="16"/>
        <v>0</v>
      </c>
      <c r="AI49" s="61">
        <f t="shared" si="17"/>
        <v>0</v>
      </c>
      <c r="AJ49" s="61">
        <f t="shared" si="18"/>
        <v>0</v>
      </c>
      <c r="AK49" s="61">
        <v>36</v>
      </c>
      <c r="AL49" s="62">
        <f t="shared" si="19"/>
        <v>0</v>
      </c>
      <c r="AM49" s="63">
        <f t="shared" si="6"/>
        <v>0</v>
      </c>
      <c r="AN49" s="64">
        <f t="shared" si="20"/>
        <v>5.390000000000001</v>
      </c>
      <c r="AO49" s="61">
        <f t="shared" si="21"/>
        <v>16.17</v>
      </c>
      <c r="AP49" s="61">
        <f t="shared" si="22"/>
        <v>2.6950000000000003</v>
      </c>
      <c r="AQ49" s="61">
        <f t="shared" si="23"/>
        <v>5.390000000000001</v>
      </c>
      <c r="AR49" s="61">
        <f t="shared" si="24"/>
        <v>15</v>
      </c>
      <c r="AS49" s="61">
        <v>36</v>
      </c>
      <c r="AT49" s="62">
        <f t="shared" si="25"/>
        <v>6.093333333333334</v>
      </c>
      <c r="AU49" s="63">
        <f t="shared" si="13"/>
        <v>37.263333333333335</v>
      </c>
    </row>
    <row r="50" spans="1:47" s="22" customFormat="1" ht="24.75" customHeight="1">
      <c r="A50" s="45">
        <v>26</v>
      </c>
      <c r="B50" s="46"/>
      <c r="C50" s="46">
        <v>2</v>
      </c>
      <c r="D50" s="48" t="s">
        <v>149</v>
      </c>
      <c r="E50" s="48" t="s">
        <v>150</v>
      </c>
      <c r="F50" s="48"/>
      <c r="G50" s="46" t="s">
        <v>65</v>
      </c>
      <c r="H50" s="66">
        <v>18061</v>
      </c>
      <c r="I50" s="46" t="s">
        <v>152</v>
      </c>
      <c r="J50" s="51"/>
      <c r="K50" s="52"/>
      <c r="L50" s="52"/>
      <c r="M50" s="52"/>
      <c r="N50" s="52"/>
      <c r="O50" s="50" t="s">
        <v>46</v>
      </c>
      <c r="P50" s="53">
        <v>0.5</v>
      </c>
      <c r="Q50" s="54">
        <v>12</v>
      </c>
      <c r="R50" s="54" t="s">
        <v>66</v>
      </c>
      <c r="S50" s="55">
        <v>8</v>
      </c>
      <c r="T50" s="55">
        <v>360</v>
      </c>
      <c r="U50" s="56" t="s">
        <v>47</v>
      </c>
      <c r="V50" s="56">
        <v>1</v>
      </c>
      <c r="W50" s="56"/>
      <c r="X50" s="56">
        <v>1</v>
      </c>
      <c r="Y50" s="56">
        <v>20</v>
      </c>
      <c r="Z50" s="57" t="s">
        <v>266</v>
      </c>
      <c r="AA50" s="70">
        <v>34.1</v>
      </c>
      <c r="AB50" s="71">
        <v>21.7</v>
      </c>
      <c r="AC50" s="59">
        <v>0</v>
      </c>
      <c r="AD50" s="59">
        <v>60</v>
      </c>
      <c r="AE50" s="60">
        <v>1.078</v>
      </c>
      <c r="AF50" s="58">
        <f t="shared" si="14"/>
        <v>0</v>
      </c>
      <c r="AG50" s="61">
        <f t="shared" si="15"/>
        <v>0</v>
      </c>
      <c r="AH50" s="61">
        <f t="shared" si="16"/>
        <v>0</v>
      </c>
      <c r="AI50" s="61">
        <f t="shared" si="17"/>
        <v>0</v>
      </c>
      <c r="AJ50" s="61">
        <f t="shared" si="18"/>
        <v>0</v>
      </c>
      <c r="AK50" s="61">
        <v>37</v>
      </c>
      <c r="AL50" s="62">
        <f t="shared" si="19"/>
        <v>0</v>
      </c>
      <c r="AM50" s="63">
        <f t="shared" si="6"/>
        <v>0</v>
      </c>
      <c r="AN50" s="64">
        <f t="shared" si="20"/>
        <v>5.390000000000001</v>
      </c>
      <c r="AO50" s="61">
        <f t="shared" si="21"/>
        <v>16.17</v>
      </c>
      <c r="AP50" s="61">
        <f t="shared" si="22"/>
        <v>2.6950000000000003</v>
      </c>
      <c r="AQ50" s="61">
        <f t="shared" si="23"/>
        <v>5.390000000000001</v>
      </c>
      <c r="AR50" s="61">
        <f t="shared" si="24"/>
        <v>15</v>
      </c>
      <c r="AS50" s="61">
        <v>37</v>
      </c>
      <c r="AT50" s="62">
        <f t="shared" si="25"/>
        <v>6.093333333333334</v>
      </c>
      <c r="AU50" s="63">
        <f t="shared" si="13"/>
        <v>37.263333333333335</v>
      </c>
    </row>
    <row r="51" spans="1:47" s="22" customFormat="1" ht="24.75" customHeight="1">
      <c r="A51" s="3">
        <v>27</v>
      </c>
      <c r="B51" s="4"/>
      <c r="C51" s="4">
        <v>1</v>
      </c>
      <c r="D51" s="5" t="s">
        <v>102</v>
      </c>
      <c r="E51" s="5" t="s">
        <v>50</v>
      </c>
      <c r="F51" s="5"/>
      <c r="G51" s="4" t="s">
        <v>65</v>
      </c>
      <c r="H51" s="6">
        <v>13092</v>
      </c>
      <c r="I51" s="4" t="s">
        <v>100</v>
      </c>
      <c r="J51" s="7"/>
      <c r="K51" s="8"/>
      <c r="L51" s="8"/>
      <c r="M51" s="8"/>
      <c r="N51" s="8"/>
      <c r="O51" s="9" t="s">
        <v>46</v>
      </c>
      <c r="P51" s="10">
        <v>0.5</v>
      </c>
      <c r="Q51" s="11">
        <v>12</v>
      </c>
      <c r="R51" s="11" t="s">
        <v>66</v>
      </c>
      <c r="S51" s="12">
        <v>8</v>
      </c>
      <c r="T51" s="12">
        <v>564</v>
      </c>
      <c r="U51" s="13" t="s">
        <v>47</v>
      </c>
      <c r="V51" s="13">
        <v>3</v>
      </c>
      <c r="W51" s="13"/>
      <c r="X51" s="13">
        <v>0</v>
      </c>
      <c r="Y51" s="13">
        <v>13</v>
      </c>
      <c r="Z51" s="14" t="s">
        <v>267</v>
      </c>
      <c r="AA51" s="68">
        <v>1.39</v>
      </c>
      <c r="AB51" s="69">
        <v>1.25</v>
      </c>
      <c r="AC51" s="15">
        <v>0</v>
      </c>
      <c r="AD51" s="15">
        <v>163</v>
      </c>
      <c r="AE51" s="16">
        <v>1.078</v>
      </c>
      <c r="AF51" s="17">
        <f t="shared" si="14"/>
        <v>0</v>
      </c>
      <c r="AG51" s="18">
        <f t="shared" si="15"/>
        <v>0</v>
      </c>
      <c r="AH51" s="18">
        <f t="shared" si="16"/>
        <v>0</v>
      </c>
      <c r="AI51" s="18">
        <f t="shared" si="17"/>
        <v>0</v>
      </c>
      <c r="AJ51" s="18">
        <f t="shared" si="18"/>
        <v>0</v>
      </c>
      <c r="AK51" s="18">
        <v>38</v>
      </c>
      <c r="AL51" s="19">
        <f t="shared" si="19"/>
        <v>0</v>
      </c>
      <c r="AM51" s="20">
        <f t="shared" si="6"/>
        <v>0</v>
      </c>
      <c r="AN51" s="21">
        <f t="shared" si="20"/>
        <v>14.642833333333334</v>
      </c>
      <c r="AO51" s="18">
        <f t="shared" si="21"/>
        <v>43.9285</v>
      </c>
      <c r="AP51" s="18">
        <f t="shared" si="22"/>
        <v>7.321416666666667</v>
      </c>
      <c r="AQ51" s="18">
        <f t="shared" si="23"/>
        <v>14.642833333333334</v>
      </c>
      <c r="AR51" s="18">
        <f t="shared" si="24"/>
        <v>40.75</v>
      </c>
      <c r="AS51" s="18">
        <v>38</v>
      </c>
      <c r="AT51" s="19">
        <f t="shared" si="25"/>
        <v>16.55355555555556</v>
      </c>
      <c r="AU51" s="20">
        <f t="shared" si="13"/>
        <v>101.23205555555556</v>
      </c>
    </row>
    <row r="52" spans="1:47" s="22" customFormat="1" ht="24.75" customHeight="1">
      <c r="A52" s="3">
        <v>27</v>
      </c>
      <c r="B52" s="4"/>
      <c r="C52" s="4">
        <v>2</v>
      </c>
      <c r="D52" s="5" t="s">
        <v>103</v>
      </c>
      <c r="E52" s="5" t="s">
        <v>62</v>
      </c>
      <c r="F52" s="5"/>
      <c r="G52" s="4" t="s">
        <v>65</v>
      </c>
      <c r="H52" s="6" t="s">
        <v>158</v>
      </c>
      <c r="I52" s="4" t="s">
        <v>101</v>
      </c>
      <c r="J52" s="7"/>
      <c r="K52" s="8"/>
      <c r="L52" s="8"/>
      <c r="M52" s="8"/>
      <c r="N52" s="8"/>
      <c r="O52" s="9" t="s">
        <v>46</v>
      </c>
      <c r="P52" s="10">
        <v>0.5</v>
      </c>
      <c r="Q52" s="11">
        <v>12</v>
      </c>
      <c r="R52" s="11" t="s">
        <v>66</v>
      </c>
      <c r="S52" s="12">
        <v>8</v>
      </c>
      <c r="T52" s="12">
        <v>564</v>
      </c>
      <c r="U52" s="13" t="s">
        <v>47</v>
      </c>
      <c r="V52" s="13">
        <v>3</v>
      </c>
      <c r="W52" s="13"/>
      <c r="X52" s="13">
        <v>0</v>
      </c>
      <c r="Y52" s="13">
        <v>13</v>
      </c>
      <c r="Z52" s="14" t="s">
        <v>267</v>
      </c>
      <c r="AA52" s="68">
        <v>1.39</v>
      </c>
      <c r="AB52" s="69">
        <v>1.25</v>
      </c>
      <c r="AC52" s="15">
        <v>0</v>
      </c>
      <c r="AD52" s="15">
        <v>163</v>
      </c>
      <c r="AE52" s="16">
        <v>1.078</v>
      </c>
      <c r="AF52" s="17">
        <f t="shared" si="14"/>
        <v>0</v>
      </c>
      <c r="AG52" s="18">
        <f t="shared" si="15"/>
        <v>0</v>
      </c>
      <c r="AH52" s="18">
        <f t="shared" si="16"/>
        <v>0</v>
      </c>
      <c r="AI52" s="18">
        <f t="shared" si="17"/>
        <v>0</v>
      </c>
      <c r="AJ52" s="18">
        <f t="shared" si="18"/>
        <v>0</v>
      </c>
      <c r="AK52" s="18">
        <v>39</v>
      </c>
      <c r="AL52" s="19">
        <f t="shared" si="19"/>
        <v>0</v>
      </c>
      <c r="AM52" s="20">
        <f t="shared" si="6"/>
        <v>0</v>
      </c>
      <c r="AN52" s="21">
        <f t="shared" si="20"/>
        <v>14.642833333333334</v>
      </c>
      <c r="AO52" s="18">
        <f t="shared" si="21"/>
        <v>43.9285</v>
      </c>
      <c r="AP52" s="18">
        <f t="shared" si="22"/>
        <v>7.321416666666667</v>
      </c>
      <c r="AQ52" s="18">
        <f t="shared" si="23"/>
        <v>14.642833333333334</v>
      </c>
      <c r="AR52" s="18">
        <f t="shared" si="24"/>
        <v>40.75</v>
      </c>
      <c r="AS52" s="18">
        <v>39</v>
      </c>
      <c r="AT52" s="19">
        <f t="shared" si="25"/>
        <v>16.55355555555556</v>
      </c>
      <c r="AU52" s="20">
        <f t="shared" si="13"/>
        <v>101.23205555555556</v>
      </c>
    </row>
    <row r="53" spans="1:47" s="22" customFormat="1" ht="24.75" customHeight="1">
      <c r="A53" s="45">
        <v>28</v>
      </c>
      <c r="B53" s="46"/>
      <c r="C53" s="46">
        <v>1</v>
      </c>
      <c r="D53" s="48" t="s">
        <v>153</v>
      </c>
      <c r="E53" s="48" t="s">
        <v>55</v>
      </c>
      <c r="F53" s="48"/>
      <c r="G53" s="46" t="s">
        <v>65</v>
      </c>
      <c r="H53" s="66">
        <v>8068</v>
      </c>
      <c r="I53" s="46" t="s">
        <v>159</v>
      </c>
      <c r="J53" s="51"/>
      <c r="K53" s="52"/>
      <c r="L53" s="52"/>
      <c r="M53" s="52"/>
      <c r="N53" s="52"/>
      <c r="O53" s="73" t="s">
        <v>157</v>
      </c>
      <c r="P53" s="53">
        <v>0</v>
      </c>
      <c r="Q53" s="54">
        <v>12</v>
      </c>
      <c r="R53" s="54" t="s">
        <v>66</v>
      </c>
      <c r="S53" s="55">
        <v>8</v>
      </c>
      <c r="T53" s="55">
        <v>562</v>
      </c>
      <c r="U53" s="56" t="s">
        <v>47</v>
      </c>
      <c r="V53" s="56">
        <v>2</v>
      </c>
      <c r="W53" s="56"/>
      <c r="X53" s="56">
        <v>0</v>
      </c>
      <c r="Y53" s="56">
        <v>16</v>
      </c>
      <c r="Z53" s="57" t="s">
        <v>268</v>
      </c>
      <c r="AA53" s="70">
        <v>3.77</v>
      </c>
      <c r="AB53" s="71">
        <v>2.51</v>
      </c>
      <c r="AC53" s="59">
        <v>0</v>
      </c>
      <c r="AD53" s="59">
        <v>93</v>
      </c>
      <c r="AE53" s="60">
        <v>1.078</v>
      </c>
      <c r="AF53" s="58">
        <f t="shared" si="14"/>
        <v>0</v>
      </c>
      <c r="AG53" s="61">
        <f t="shared" si="15"/>
        <v>0</v>
      </c>
      <c r="AH53" s="61">
        <f t="shared" si="16"/>
        <v>0</v>
      </c>
      <c r="AI53" s="61">
        <f t="shared" si="17"/>
        <v>0</v>
      </c>
      <c r="AJ53" s="61">
        <f t="shared" si="18"/>
        <v>0</v>
      </c>
      <c r="AK53" s="61">
        <v>40</v>
      </c>
      <c r="AL53" s="62">
        <f t="shared" si="19"/>
        <v>0</v>
      </c>
      <c r="AM53" s="63">
        <f t="shared" si="6"/>
        <v>0</v>
      </c>
      <c r="AN53" s="64">
        <f t="shared" si="20"/>
        <v>0</v>
      </c>
      <c r="AO53" s="61">
        <f t="shared" si="21"/>
        <v>0</v>
      </c>
      <c r="AP53" s="61">
        <f t="shared" si="22"/>
        <v>0</v>
      </c>
      <c r="AQ53" s="61">
        <f t="shared" si="23"/>
        <v>0</v>
      </c>
      <c r="AR53" s="61">
        <f t="shared" si="24"/>
        <v>0</v>
      </c>
      <c r="AS53" s="61">
        <v>40</v>
      </c>
      <c r="AT53" s="62">
        <f t="shared" si="25"/>
        <v>0</v>
      </c>
      <c r="AU53" s="63">
        <f t="shared" si="13"/>
        <v>0</v>
      </c>
    </row>
    <row r="54" spans="1:47" s="22" customFormat="1" ht="24.75" customHeight="1">
      <c r="A54" s="45">
        <v>28</v>
      </c>
      <c r="B54" s="46"/>
      <c r="C54" s="46">
        <v>2</v>
      </c>
      <c r="D54" s="48" t="s">
        <v>153</v>
      </c>
      <c r="E54" s="48" t="s">
        <v>154</v>
      </c>
      <c r="F54" s="48"/>
      <c r="G54" s="46" t="s">
        <v>65</v>
      </c>
      <c r="H54" s="66">
        <v>19011</v>
      </c>
      <c r="I54" s="46" t="s">
        <v>160</v>
      </c>
      <c r="J54" s="51"/>
      <c r="K54" s="52"/>
      <c r="L54" s="52"/>
      <c r="M54" s="52"/>
      <c r="N54" s="52"/>
      <c r="O54" s="50" t="s">
        <v>46</v>
      </c>
      <c r="P54" s="53">
        <v>1</v>
      </c>
      <c r="Q54" s="54">
        <v>12</v>
      </c>
      <c r="R54" s="54" t="s">
        <v>66</v>
      </c>
      <c r="S54" s="55">
        <v>8</v>
      </c>
      <c r="T54" s="55">
        <v>562</v>
      </c>
      <c r="U54" s="56" t="s">
        <v>47</v>
      </c>
      <c r="V54" s="56">
        <v>2</v>
      </c>
      <c r="W54" s="56"/>
      <c r="X54" s="56">
        <v>0</v>
      </c>
      <c r="Y54" s="56">
        <v>16</v>
      </c>
      <c r="Z54" s="57" t="s">
        <v>268</v>
      </c>
      <c r="AA54" s="70">
        <v>3.77</v>
      </c>
      <c r="AB54" s="71">
        <v>2.51</v>
      </c>
      <c r="AC54" s="59">
        <v>0</v>
      </c>
      <c r="AD54" s="59">
        <v>93</v>
      </c>
      <c r="AE54" s="60">
        <v>1.078</v>
      </c>
      <c r="AF54" s="58">
        <f t="shared" si="14"/>
        <v>0</v>
      </c>
      <c r="AG54" s="61">
        <f t="shared" si="15"/>
        <v>0</v>
      </c>
      <c r="AH54" s="61">
        <f t="shared" si="16"/>
        <v>0</v>
      </c>
      <c r="AI54" s="61">
        <f t="shared" si="17"/>
        <v>0</v>
      </c>
      <c r="AJ54" s="61">
        <f t="shared" si="18"/>
        <v>0</v>
      </c>
      <c r="AK54" s="61">
        <v>41</v>
      </c>
      <c r="AL54" s="62">
        <f t="shared" si="19"/>
        <v>0</v>
      </c>
      <c r="AM54" s="63">
        <f t="shared" si="6"/>
        <v>0</v>
      </c>
      <c r="AN54" s="64">
        <f t="shared" si="20"/>
        <v>16.709</v>
      </c>
      <c r="AO54" s="61">
        <f t="shared" si="21"/>
        <v>50.126999999999995</v>
      </c>
      <c r="AP54" s="61">
        <f t="shared" si="22"/>
        <v>8.3545</v>
      </c>
      <c r="AQ54" s="61">
        <f t="shared" si="23"/>
        <v>16.709</v>
      </c>
      <c r="AR54" s="61">
        <f t="shared" si="24"/>
        <v>46.5</v>
      </c>
      <c r="AS54" s="61">
        <v>41</v>
      </c>
      <c r="AT54" s="62">
        <f t="shared" si="25"/>
        <v>18.889333333333333</v>
      </c>
      <c r="AU54" s="63">
        <f t="shared" si="13"/>
        <v>115.51633333333334</v>
      </c>
    </row>
    <row r="55" spans="1:47" s="22" customFormat="1" ht="24.75" customHeight="1" thickBot="1">
      <c r="A55" s="45">
        <v>28</v>
      </c>
      <c r="B55" s="46"/>
      <c r="C55" s="46">
        <v>3</v>
      </c>
      <c r="D55" s="48" t="s">
        <v>155</v>
      </c>
      <c r="E55" s="48" t="s">
        <v>156</v>
      </c>
      <c r="F55" s="48"/>
      <c r="G55" s="46" t="s">
        <v>65</v>
      </c>
      <c r="H55" s="66" t="s">
        <v>161</v>
      </c>
      <c r="I55" s="46" t="s">
        <v>162</v>
      </c>
      <c r="J55" s="51"/>
      <c r="K55" s="52"/>
      <c r="L55" s="52"/>
      <c r="M55" s="52"/>
      <c r="N55" s="52"/>
      <c r="O55" s="73" t="s">
        <v>157</v>
      </c>
      <c r="P55" s="53">
        <v>0</v>
      </c>
      <c r="Q55" s="54">
        <v>12</v>
      </c>
      <c r="R55" s="54" t="s">
        <v>66</v>
      </c>
      <c r="S55" s="55">
        <v>8</v>
      </c>
      <c r="T55" s="55">
        <v>562</v>
      </c>
      <c r="U55" s="56" t="s">
        <v>47</v>
      </c>
      <c r="V55" s="56">
        <v>2</v>
      </c>
      <c r="W55" s="56"/>
      <c r="X55" s="56">
        <v>0</v>
      </c>
      <c r="Y55" s="56">
        <v>16</v>
      </c>
      <c r="Z55" s="57" t="s">
        <v>268</v>
      </c>
      <c r="AA55" s="70">
        <v>3.77</v>
      </c>
      <c r="AB55" s="71">
        <v>2.51</v>
      </c>
      <c r="AC55" s="59">
        <v>0</v>
      </c>
      <c r="AD55" s="59">
        <v>93</v>
      </c>
      <c r="AE55" s="60">
        <v>1.078</v>
      </c>
      <c r="AF55" s="58">
        <f t="shared" si="14"/>
        <v>0</v>
      </c>
      <c r="AG55" s="61">
        <f t="shared" si="15"/>
        <v>0</v>
      </c>
      <c r="AH55" s="61">
        <f t="shared" si="16"/>
        <v>0</v>
      </c>
      <c r="AI55" s="61">
        <f t="shared" si="17"/>
        <v>0</v>
      </c>
      <c r="AJ55" s="61">
        <f t="shared" si="18"/>
        <v>0</v>
      </c>
      <c r="AK55" s="61">
        <v>42</v>
      </c>
      <c r="AL55" s="62">
        <f t="shared" si="19"/>
        <v>0</v>
      </c>
      <c r="AM55" s="63">
        <f t="shared" si="6"/>
        <v>0</v>
      </c>
      <c r="AN55" s="64">
        <f t="shared" si="20"/>
        <v>0</v>
      </c>
      <c r="AO55" s="61">
        <f t="shared" si="21"/>
        <v>0</v>
      </c>
      <c r="AP55" s="61">
        <f t="shared" si="22"/>
        <v>0</v>
      </c>
      <c r="AQ55" s="61">
        <f t="shared" si="23"/>
        <v>0</v>
      </c>
      <c r="AR55" s="61">
        <f t="shared" si="24"/>
        <v>0</v>
      </c>
      <c r="AS55" s="61">
        <v>42</v>
      </c>
      <c r="AT55" s="62">
        <f t="shared" si="25"/>
        <v>0</v>
      </c>
      <c r="AU55" s="63">
        <f t="shared" si="13"/>
        <v>0</v>
      </c>
    </row>
    <row r="56" spans="32:47" ht="24.75" customHeight="1" thickBot="1">
      <c r="AF56" s="97" t="s">
        <v>7</v>
      </c>
      <c r="AG56" s="98"/>
      <c r="AH56" s="98"/>
      <c r="AI56" s="98"/>
      <c r="AJ56" s="98"/>
      <c r="AK56" s="99"/>
      <c r="AL56" s="24"/>
      <c r="AM56" s="25">
        <f>SUM(AM4:AM55)</f>
        <v>0</v>
      </c>
      <c r="AN56" s="97" t="s">
        <v>8</v>
      </c>
      <c r="AO56" s="98"/>
      <c r="AP56" s="98"/>
      <c r="AQ56" s="98"/>
      <c r="AR56" s="98"/>
      <c r="AS56" s="99"/>
      <c r="AT56" s="24"/>
      <c r="AU56" s="25">
        <f>SUM(AU4:AU55)</f>
        <v>2015.4044444444444</v>
      </c>
    </row>
  </sheetData>
  <sheetProtection/>
  <mergeCells count="10">
    <mergeCell ref="AF56:AK56"/>
    <mergeCell ref="AN56:AS56"/>
    <mergeCell ref="AF1:AM1"/>
    <mergeCell ref="AN1:AU1"/>
    <mergeCell ref="AF2:AM2"/>
    <mergeCell ref="AN2:AU2"/>
    <mergeCell ref="A1:P2"/>
    <mergeCell ref="Q1:AB2"/>
    <mergeCell ref="AC1:AD2"/>
    <mergeCell ref="AE1:A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2"/>
  <sheetViews>
    <sheetView zoomScalePageLayoutView="0" workbookViewId="0" topLeftCell="H16">
      <selection activeCell="AU4" sqref="AU4"/>
    </sheetView>
  </sheetViews>
  <sheetFormatPr defaultColWidth="9.140625" defaultRowHeight="12.75"/>
  <cols>
    <col min="1" max="1" width="4.00390625" style="1" customWidth="1"/>
    <col min="2" max="2" width="6.8515625" style="1" hidden="1" customWidth="1"/>
    <col min="3" max="3" width="3.140625" style="1" customWidth="1"/>
    <col min="4" max="4" width="20.140625" style="1" bestFit="1" customWidth="1"/>
    <col min="5" max="5" width="21.8515625" style="1" bestFit="1" customWidth="1"/>
    <col min="6" max="6" width="15.8515625" style="1" hidden="1" customWidth="1"/>
    <col min="7" max="7" width="15.421875" style="1" customWidth="1"/>
    <col min="8" max="8" width="12.28125" style="1" customWidth="1"/>
    <col min="9" max="9" width="20.7109375" style="1" customWidth="1"/>
    <col min="10" max="10" width="18.00390625" style="1" hidden="1" customWidth="1"/>
    <col min="11" max="11" width="10.57421875" style="1" hidden="1" customWidth="1"/>
    <col min="12" max="12" width="14.8515625" style="1" hidden="1" customWidth="1"/>
    <col min="13" max="13" width="3.57421875" style="1" hidden="1" customWidth="1"/>
    <col min="14" max="14" width="12.140625" style="1" hidden="1" customWidth="1"/>
    <col min="15" max="15" width="12.7109375" style="1" bestFit="1" customWidth="1"/>
    <col min="16" max="16" width="6.140625" style="1" customWidth="1"/>
    <col min="17" max="17" width="6.140625" style="1" bestFit="1" customWidth="1"/>
    <col min="18" max="18" width="9.8515625" style="1" customWidth="1"/>
    <col min="19" max="19" width="6.28125" style="1" customWidth="1"/>
    <col min="20" max="20" width="8.7109375" style="1" bestFit="1" customWidth="1"/>
    <col min="21" max="21" width="11.28125" style="1" customWidth="1"/>
    <col min="22" max="22" width="2.57421875" style="1" customWidth="1"/>
    <col min="23" max="23" width="11.7109375" style="1" hidden="1" customWidth="1"/>
    <col min="24" max="26" width="3.00390625" style="1" customWidth="1"/>
    <col min="27" max="27" width="5.28125" style="1" bestFit="1" customWidth="1"/>
    <col min="28" max="28" width="4.8515625" style="1" bestFit="1" customWidth="1"/>
    <col min="29" max="30" width="6.7109375" style="1" customWidth="1"/>
    <col min="31" max="32" width="8.8515625" style="1" customWidth="1"/>
    <col min="33" max="38" width="8.7109375" style="1" customWidth="1"/>
    <col min="39" max="39" width="10.421875" style="1" customWidth="1"/>
    <col min="40" max="40" width="8.8515625" style="1" customWidth="1"/>
    <col min="41" max="46" width="8.7109375" style="1" customWidth="1"/>
    <col min="47" max="47" width="10.28125" style="1" customWidth="1"/>
    <col min="48" max="16384" width="9.140625" style="1" customWidth="1"/>
  </cols>
  <sheetData>
    <row r="1" spans="1:47" ht="14.25" thickBot="1">
      <c r="A1" s="84" t="s">
        <v>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  <c r="Q1" s="84" t="s">
        <v>3</v>
      </c>
      <c r="R1" s="85"/>
      <c r="S1" s="85"/>
      <c r="T1" s="85"/>
      <c r="U1" s="85"/>
      <c r="V1" s="85"/>
      <c r="W1" s="85"/>
      <c r="X1" s="85"/>
      <c r="Y1" s="85"/>
      <c r="Z1" s="85"/>
      <c r="AA1" s="85"/>
      <c r="AB1" s="86"/>
      <c r="AC1" s="90" t="s">
        <v>4</v>
      </c>
      <c r="AD1" s="91"/>
      <c r="AE1" s="94" t="s">
        <v>269</v>
      </c>
      <c r="AF1" s="100" t="s">
        <v>6</v>
      </c>
      <c r="AG1" s="101"/>
      <c r="AH1" s="101"/>
      <c r="AI1" s="101"/>
      <c r="AJ1" s="101"/>
      <c r="AK1" s="101"/>
      <c r="AL1" s="101"/>
      <c r="AM1" s="102"/>
      <c r="AN1" s="100" t="s">
        <v>6</v>
      </c>
      <c r="AO1" s="101"/>
      <c r="AP1" s="101"/>
      <c r="AQ1" s="101"/>
      <c r="AR1" s="101"/>
      <c r="AS1" s="101"/>
      <c r="AT1" s="101"/>
      <c r="AU1" s="102"/>
    </row>
    <row r="2" spans="1:47" ht="14.25" thickBot="1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9"/>
      <c r="Q2" s="87"/>
      <c r="R2" s="88"/>
      <c r="S2" s="88"/>
      <c r="T2" s="88"/>
      <c r="U2" s="88"/>
      <c r="V2" s="88"/>
      <c r="W2" s="88"/>
      <c r="X2" s="88"/>
      <c r="Y2" s="88"/>
      <c r="Z2" s="88"/>
      <c r="AA2" s="88"/>
      <c r="AB2" s="89"/>
      <c r="AC2" s="92"/>
      <c r="AD2" s="93"/>
      <c r="AE2" s="95"/>
      <c r="AF2" s="100" t="s">
        <v>7</v>
      </c>
      <c r="AG2" s="101"/>
      <c r="AH2" s="101"/>
      <c r="AI2" s="101"/>
      <c r="AJ2" s="101"/>
      <c r="AK2" s="101"/>
      <c r="AL2" s="101"/>
      <c r="AM2" s="101"/>
      <c r="AN2" s="100" t="s">
        <v>8</v>
      </c>
      <c r="AO2" s="101"/>
      <c r="AP2" s="101"/>
      <c r="AQ2" s="101"/>
      <c r="AR2" s="101"/>
      <c r="AS2" s="101"/>
      <c r="AT2" s="101"/>
      <c r="AU2" s="102"/>
    </row>
    <row r="3" spans="1:47" s="2" customFormat="1" ht="79.5" customHeight="1" thickBot="1">
      <c r="A3" s="29" t="s">
        <v>9</v>
      </c>
      <c r="B3" s="30" t="s">
        <v>10</v>
      </c>
      <c r="C3" s="30" t="s">
        <v>11</v>
      </c>
      <c r="D3" s="31" t="s">
        <v>12</v>
      </c>
      <c r="E3" s="31" t="s">
        <v>13</v>
      </c>
      <c r="F3" s="32" t="s">
        <v>14</v>
      </c>
      <c r="G3" s="31" t="s">
        <v>15</v>
      </c>
      <c r="H3" s="33" t="s">
        <v>16</v>
      </c>
      <c r="I3" s="31" t="s">
        <v>17</v>
      </c>
      <c r="J3" s="32" t="s">
        <v>18</v>
      </c>
      <c r="K3" s="31" t="s">
        <v>19</v>
      </c>
      <c r="L3" s="31" t="s">
        <v>20</v>
      </c>
      <c r="M3" s="34" t="s">
        <v>21</v>
      </c>
      <c r="N3" s="35" t="s">
        <v>22</v>
      </c>
      <c r="O3" s="31" t="s">
        <v>23</v>
      </c>
      <c r="P3" s="34" t="s">
        <v>24</v>
      </c>
      <c r="Q3" s="34" t="s">
        <v>25</v>
      </c>
      <c r="R3" s="34" t="s">
        <v>26</v>
      </c>
      <c r="S3" s="36" t="s">
        <v>27</v>
      </c>
      <c r="T3" s="36" t="s">
        <v>28</v>
      </c>
      <c r="U3" s="36" t="s">
        <v>0</v>
      </c>
      <c r="V3" s="36" t="s">
        <v>29</v>
      </c>
      <c r="W3" s="36" t="s">
        <v>30</v>
      </c>
      <c r="X3" s="37" t="s">
        <v>31</v>
      </c>
      <c r="Y3" s="37" t="s">
        <v>32</v>
      </c>
      <c r="Z3" s="37" t="s">
        <v>33</v>
      </c>
      <c r="AA3" s="37" t="s">
        <v>34</v>
      </c>
      <c r="AB3" s="38" t="s">
        <v>35</v>
      </c>
      <c r="AC3" s="39" t="s">
        <v>36</v>
      </c>
      <c r="AD3" s="39" t="s">
        <v>37</v>
      </c>
      <c r="AE3" s="96"/>
      <c r="AF3" s="40" t="s">
        <v>38</v>
      </c>
      <c r="AG3" s="41" t="s">
        <v>39</v>
      </c>
      <c r="AH3" s="41" t="s">
        <v>40</v>
      </c>
      <c r="AI3" s="41" t="s">
        <v>41</v>
      </c>
      <c r="AJ3" s="41" t="s">
        <v>42</v>
      </c>
      <c r="AK3" s="41" t="s">
        <v>43</v>
      </c>
      <c r="AL3" s="42" t="s">
        <v>44</v>
      </c>
      <c r="AM3" s="43" t="s">
        <v>45</v>
      </c>
      <c r="AN3" s="44" t="s">
        <v>38</v>
      </c>
      <c r="AO3" s="41" t="s">
        <v>39</v>
      </c>
      <c r="AP3" s="41" t="s">
        <v>40</v>
      </c>
      <c r="AQ3" s="41" t="s">
        <v>41</v>
      </c>
      <c r="AR3" s="41" t="s">
        <v>42</v>
      </c>
      <c r="AS3" s="41" t="s">
        <v>43</v>
      </c>
      <c r="AT3" s="42" t="s">
        <v>44</v>
      </c>
      <c r="AU3" s="43" t="s">
        <v>45</v>
      </c>
    </row>
    <row r="4" spans="1:47" s="22" customFormat="1" ht="24.75" customHeight="1">
      <c r="A4" s="3">
        <v>1</v>
      </c>
      <c r="B4" s="4">
        <v>1</v>
      </c>
      <c r="C4" s="4">
        <v>1</v>
      </c>
      <c r="D4" s="5" t="s">
        <v>163</v>
      </c>
      <c r="E4" s="5" t="s">
        <v>58</v>
      </c>
      <c r="F4" s="5"/>
      <c r="G4" s="4" t="s">
        <v>65</v>
      </c>
      <c r="H4" s="6">
        <v>9705</v>
      </c>
      <c r="I4" s="4"/>
      <c r="J4" s="7"/>
      <c r="K4" s="8"/>
      <c r="L4" s="8"/>
      <c r="M4" s="8"/>
      <c r="N4" s="8"/>
      <c r="O4" s="9" t="s">
        <v>46</v>
      </c>
      <c r="P4" s="10">
        <v>1</v>
      </c>
      <c r="Q4" s="11">
        <v>12</v>
      </c>
      <c r="R4" s="11" t="s">
        <v>66</v>
      </c>
      <c r="S4" s="12">
        <v>12</v>
      </c>
      <c r="T4" s="12">
        <v>90</v>
      </c>
      <c r="U4" s="13" t="s">
        <v>47</v>
      </c>
      <c r="V4" s="13">
        <v>1</v>
      </c>
      <c r="W4" s="13"/>
      <c r="X4" s="13">
        <v>0</v>
      </c>
      <c r="Y4" s="13">
        <v>40</v>
      </c>
      <c r="Z4" s="14" t="s">
        <v>270</v>
      </c>
      <c r="AA4" s="13">
        <v>11.42</v>
      </c>
      <c r="AB4" s="13">
        <v>7.27</v>
      </c>
      <c r="AC4" s="15">
        <v>244</v>
      </c>
      <c r="AD4" s="15">
        <v>290</v>
      </c>
      <c r="AE4" s="16">
        <v>1.078</v>
      </c>
      <c r="AF4" s="17">
        <f aca="true" t="shared" si="0" ref="AF4:AF11">AC4*AE4*P4</f>
        <v>263.03200000000004</v>
      </c>
      <c r="AG4" s="18">
        <f aca="true" t="shared" si="1" ref="AG4:AG11">AF4*3</f>
        <v>789.0960000000001</v>
      </c>
      <c r="AH4" s="18">
        <f aca="true" t="shared" si="2" ref="AH4:AH11">AF4*0.5</f>
        <v>131.51600000000002</v>
      </c>
      <c r="AI4" s="18">
        <f aca="true" t="shared" si="3" ref="AI4:AI11">AF4</f>
        <v>263.03200000000004</v>
      </c>
      <c r="AJ4" s="18">
        <f aca="true" t="shared" si="4" ref="AJ4:AJ11">AC4*0.5*P4</f>
        <v>122</v>
      </c>
      <c r="AK4" s="18">
        <v>0</v>
      </c>
      <c r="AL4" s="19">
        <f aca="true" t="shared" si="5" ref="AL4:AL11">(AG4+AI4+AJ4)*2/12</f>
        <v>195.68800000000002</v>
      </c>
      <c r="AM4" s="20">
        <f>AG4+AJ4+AL4</f>
        <v>1106.784</v>
      </c>
      <c r="AN4" s="21">
        <f aca="true" t="shared" si="6" ref="AN4:AN11">AD4*AE4*P4*2/12</f>
        <v>52.10333333333333</v>
      </c>
      <c r="AO4" s="18">
        <f aca="true" t="shared" si="7" ref="AO4:AO11">AN4*3</f>
        <v>156.31</v>
      </c>
      <c r="AP4" s="18">
        <f aca="true" t="shared" si="8" ref="AP4:AP11">AN4*0.5</f>
        <v>26.051666666666666</v>
      </c>
      <c r="AQ4" s="18">
        <f aca="true" t="shared" si="9" ref="AQ4:AQ11">AN4</f>
        <v>52.10333333333333</v>
      </c>
      <c r="AR4" s="18">
        <f aca="true" t="shared" si="10" ref="AR4:AR11">AD4*0.5*P4</f>
        <v>145</v>
      </c>
      <c r="AS4" s="18">
        <v>0</v>
      </c>
      <c r="AT4" s="19">
        <f aca="true" t="shared" si="11" ref="AT4:AT11">(AO4+AQ4+AR4)*2/12</f>
        <v>58.902222222222214</v>
      </c>
      <c r="AU4" s="20">
        <f>AO4+AR4+AT4</f>
        <v>360.21222222222224</v>
      </c>
    </row>
    <row r="5" spans="1:47" s="22" customFormat="1" ht="24.75" customHeight="1">
      <c r="A5" s="45">
        <v>2</v>
      </c>
      <c r="B5" s="46"/>
      <c r="C5" s="46">
        <v>1</v>
      </c>
      <c r="D5" s="47" t="s">
        <v>164</v>
      </c>
      <c r="E5" s="47" t="s">
        <v>166</v>
      </c>
      <c r="F5" s="48"/>
      <c r="G5" s="46" t="s">
        <v>65</v>
      </c>
      <c r="H5" s="49" t="s">
        <v>171</v>
      </c>
      <c r="I5" s="50" t="s">
        <v>89</v>
      </c>
      <c r="J5" s="51"/>
      <c r="K5" s="52"/>
      <c r="L5" s="52"/>
      <c r="M5" s="52"/>
      <c r="N5" s="52"/>
      <c r="O5" s="50" t="s">
        <v>46</v>
      </c>
      <c r="P5" s="53">
        <f>1/12</f>
        <v>0.08333333333333333</v>
      </c>
      <c r="Q5" s="54">
        <v>12</v>
      </c>
      <c r="R5" s="54" t="s">
        <v>66</v>
      </c>
      <c r="S5" s="55">
        <v>12</v>
      </c>
      <c r="T5" s="55">
        <v>91</v>
      </c>
      <c r="U5" s="56" t="s">
        <v>47</v>
      </c>
      <c r="V5" s="56">
        <v>1</v>
      </c>
      <c r="W5" s="56"/>
      <c r="X5" s="56">
        <v>1</v>
      </c>
      <c r="Y5" s="56">
        <v>71</v>
      </c>
      <c r="Z5" s="57" t="s">
        <v>264</v>
      </c>
      <c r="AA5" s="58">
        <v>48.8</v>
      </c>
      <c r="AB5" s="58">
        <v>31.06</v>
      </c>
      <c r="AC5" s="59">
        <v>369</v>
      </c>
      <c r="AD5" s="59">
        <v>466</v>
      </c>
      <c r="AE5" s="60">
        <v>1.078</v>
      </c>
      <c r="AF5" s="58">
        <f t="shared" si="0"/>
        <v>33.1485</v>
      </c>
      <c r="AG5" s="61">
        <f t="shared" si="1"/>
        <v>99.4455</v>
      </c>
      <c r="AH5" s="61">
        <f t="shared" si="2"/>
        <v>16.57425</v>
      </c>
      <c r="AI5" s="61">
        <f t="shared" si="3"/>
        <v>33.1485</v>
      </c>
      <c r="AJ5" s="61">
        <f t="shared" si="4"/>
        <v>15.375</v>
      </c>
      <c r="AK5" s="61">
        <v>0</v>
      </c>
      <c r="AL5" s="62">
        <f t="shared" si="5"/>
        <v>24.6615</v>
      </c>
      <c r="AM5" s="63">
        <f aca="true" t="shared" si="12" ref="AM5:AM30">AG5+AJ5+AL5</f>
        <v>139.482</v>
      </c>
      <c r="AN5" s="64">
        <f t="shared" si="6"/>
        <v>6.977055555555555</v>
      </c>
      <c r="AO5" s="61">
        <f t="shared" si="7"/>
        <v>20.931166666666666</v>
      </c>
      <c r="AP5" s="61">
        <f t="shared" si="8"/>
        <v>3.4885277777777777</v>
      </c>
      <c r="AQ5" s="61">
        <f t="shared" si="9"/>
        <v>6.977055555555555</v>
      </c>
      <c r="AR5" s="61">
        <f t="shared" si="10"/>
        <v>19.416666666666664</v>
      </c>
      <c r="AS5" s="61">
        <v>0</v>
      </c>
      <c r="AT5" s="62">
        <f t="shared" si="11"/>
        <v>7.887481481481481</v>
      </c>
      <c r="AU5" s="63">
        <f aca="true" t="shared" si="13" ref="AU5:AU30">AO5+AR5+AT5</f>
        <v>48.23531481481481</v>
      </c>
    </row>
    <row r="6" spans="1:47" s="22" customFormat="1" ht="24.75" customHeight="1">
      <c r="A6" s="45">
        <v>2</v>
      </c>
      <c r="B6" s="46"/>
      <c r="C6" s="46">
        <v>2</v>
      </c>
      <c r="D6" s="47" t="s">
        <v>164</v>
      </c>
      <c r="E6" s="47" t="s">
        <v>167</v>
      </c>
      <c r="F6" s="48"/>
      <c r="G6" s="46" t="s">
        <v>65</v>
      </c>
      <c r="H6" s="49" t="s">
        <v>172</v>
      </c>
      <c r="I6" s="50" t="s">
        <v>177</v>
      </c>
      <c r="J6" s="51"/>
      <c r="K6" s="52"/>
      <c r="L6" s="52"/>
      <c r="M6" s="52"/>
      <c r="N6" s="52"/>
      <c r="O6" s="50" t="s">
        <v>46</v>
      </c>
      <c r="P6" s="53">
        <f>1/12</f>
        <v>0.08333333333333333</v>
      </c>
      <c r="Q6" s="54">
        <v>12</v>
      </c>
      <c r="R6" s="54" t="s">
        <v>66</v>
      </c>
      <c r="S6" s="55">
        <v>12</v>
      </c>
      <c r="T6" s="55">
        <v>91</v>
      </c>
      <c r="U6" s="56" t="s">
        <v>47</v>
      </c>
      <c r="V6" s="56">
        <v>1</v>
      </c>
      <c r="W6" s="56"/>
      <c r="X6" s="56">
        <v>1</v>
      </c>
      <c r="Y6" s="56">
        <v>71</v>
      </c>
      <c r="Z6" s="57" t="s">
        <v>264</v>
      </c>
      <c r="AA6" s="58">
        <v>48.8</v>
      </c>
      <c r="AB6" s="58">
        <v>31.06</v>
      </c>
      <c r="AC6" s="59">
        <v>369</v>
      </c>
      <c r="AD6" s="59">
        <v>466</v>
      </c>
      <c r="AE6" s="60">
        <v>1.078</v>
      </c>
      <c r="AF6" s="58">
        <f t="shared" si="0"/>
        <v>33.1485</v>
      </c>
      <c r="AG6" s="61">
        <f t="shared" si="1"/>
        <v>99.4455</v>
      </c>
      <c r="AH6" s="61">
        <f t="shared" si="2"/>
        <v>16.57425</v>
      </c>
      <c r="AI6" s="61">
        <f t="shared" si="3"/>
        <v>33.1485</v>
      </c>
      <c r="AJ6" s="61">
        <f t="shared" si="4"/>
        <v>15.375</v>
      </c>
      <c r="AK6" s="61">
        <v>0</v>
      </c>
      <c r="AL6" s="62">
        <f t="shared" si="5"/>
        <v>24.6615</v>
      </c>
      <c r="AM6" s="63">
        <f t="shared" si="12"/>
        <v>139.482</v>
      </c>
      <c r="AN6" s="64">
        <f t="shared" si="6"/>
        <v>6.977055555555555</v>
      </c>
      <c r="AO6" s="61">
        <f t="shared" si="7"/>
        <v>20.931166666666666</v>
      </c>
      <c r="AP6" s="61">
        <f t="shared" si="8"/>
        <v>3.4885277777777777</v>
      </c>
      <c r="AQ6" s="61">
        <f t="shared" si="9"/>
        <v>6.977055555555555</v>
      </c>
      <c r="AR6" s="61">
        <f t="shared" si="10"/>
        <v>19.416666666666664</v>
      </c>
      <c r="AS6" s="61">
        <v>0</v>
      </c>
      <c r="AT6" s="62">
        <f t="shared" si="11"/>
        <v>7.887481481481481</v>
      </c>
      <c r="AU6" s="63">
        <f t="shared" si="13"/>
        <v>48.23531481481481</v>
      </c>
    </row>
    <row r="7" spans="1:47" s="22" customFormat="1" ht="24.75" customHeight="1">
      <c r="A7" s="45">
        <v>2</v>
      </c>
      <c r="B7" s="46"/>
      <c r="C7" s="46">
        <v>3</v>
      </c>
      <c r="D7" s="47" t="s">
        <v>164</v>
      </c>
      <c r="E7" s="47" t="s">
        <v>175</v>
      </c>
      <c r="F7" s="48"/>
      <c r="G7" s="46" t="s">
        <v>65</v>
      </c>
      <c r="H7" s="49">
        <v>12797</v>
      </c>
      <c r="I7" s="50" t="s">
        <v>90</v>
      </c>
      <c r="J7" s="51"/>
      <c r="K7" s="52"/>
      <c r="L7" s="52"/>
      <c r="M7" s="52"/>
      <c r="N7" s="52"/>
      <c r="O7" s="50" t="s">
        <v>46</v>
      </c>
      <c r="P7" s="53">
        <f>1/12</f>
        <v>0.08333333333333333</v>
      </c>
      <c r="Q7" s="54">
        <v>12</v>
      </c>
      <c r="R7" s="54" t="s">
        <v>66</v>
      </c>
      <c r="S7" s="55">
        <v>12</v>
      </c>
      <c r="T7" s="55">
        <v>91</v>
      </c>
      <c r="U7" s="56" t="s">
        <v>47</v>
      </c>
      <c r="V7" s="56">
        <v>1</v>
      </c>
      <c r="W7" s="56"/>
      <c r="X7" s="56">
        <v>1</v>
      </c>
      <c r="Y7" s="56">
        <v>71</v>
      </c>
      <c r="Z7" s="57" t="s">
        <v>264</v>
      </c>
      <c r="AA7" s="58">
        <v>48.8</v>
      </c>
      <c r="AB7" s="58">
        <v>31.06</v>
      </c>
      <c r="AC7" s="59">
        <v>369</v>
      </c>
      <c r="AD7" s="59">
        <v>466</v>
      </c>
      <c r="AE7" s="60">
        <v>1.078</v>
      </c>
      <c r="AF7" s="58">
        <f t="shared" si="0"/>
        <v>33.1485</v>
      </c>
      <c r="AG7" s="61">
        <f t="shared" si="1"/>
        <v>99.4455</v>
      </c>
      <c r="AH7" s="61">
        <f t="shared" si="2"/>
        <v>16.57425</v>
      </c>
      <c r="AI7" s="61">
        <f t="shared" si="3"/>
        <v>33.1485</v>
      </c>
      <c r="AJ7" s="61">
        <f t="shared" si="4"/>
        <v>15.375</v>
      </c>
      <c r="AK7" s="61">
        <v>0</v>
      </c>
      <c r="AL7" s="62">
        <f t="shared" si="5"/>
        <v>24.6615</v>
      </c>
      <c r="AM7" s="63">
        <f t="shared" si="12"/>
        <v>139.482</v>
      </c>
      <c r="AN7" s="64">
        <f t="shared" si="6"/>
        <v>6.977055555555555</v>
      </c>
      <c r="AO7" s="61">
        <f t="shared" si="7"/>
        <v>20.931166666666666</v>
      </c>
      <c r="AP7" s="61">
        <f t="shared" si="8"/>
        <v>3.4885277777777777</v>
      </c>
      <c r="AQ7" s="61">
        <f t="shared" si="9"/>
        <v>6.977055555555555</v>
      </c>
      <c r="AR7" s="61">
        <f t="shared" si="10"/>
        <v>19.416666666666664</v>
      </c>
      <c r="AS7" s="61">
        <v>0</v>
      </c>
      <c r="AT7" s="62">
        <f t="shared" si="11"/>
        <v>7.887481481481481</v>
      </c>
      <c r="AU7" s="63">
        <f t="shared" si="13"/>
        <v>48.23531481481481</v>
      </c>
    </row>
    <row r="8" spans="1:47" s="22" customFormat="1" ht="24.75" customHeight="1">
      <c r="A8" s="45">
        <v>2</v>
      </c>
      <c r="B8" s="46"/>
      <c r="C8" s="46">
        <v>4</v>
      </c>
      <c r="D8" s="47" t="s">
        <v>164</v>
      </c>
      <c r="E8" s="47" t="s">
        <v>176</v>
      </c>
      <c r="F8" s="48"/>
      <c r="G8" s="46" t="s">
        <v>65</v>
      </c>
      <c r="H8" s="49" t="s">
        <v>173</v>
      </c>
      <c r="I8" s="50" t="s">
        <v>178</v>
      </c>
      <c r="J8" s="51"/>
      <c r="K8" s="52"/>
      <c r="L8" s="52"/>
      <c r="M8" s="52"/>
      <c r="N8" s="52"/>
      <c r="O8" s="50" t="s">
        <v>46</v>
      </c>
      <c r="P8" s="53">
        <f>3/12</f>
        <v>0.25</v>
      </c>
      <c r="Q8" s="54">
        <v>12</v>
      </c>
      <c r="R8" s="54" t="s">
        <v>66</v>
      </c>
      <c r="S8" s="55">
        <v>12</v>
      </c>
      <c r="T8" s="55">
        <v>91</v>
      </c>
      <c r="U8" s="56" t="s">
        <v>47</v>
      </c>
      <c r="V8" s="56">
        <v>1</v>
      </c>
      <c r="W8" s="56"/>
      <c r="X8" s="56">
        <v>1</v>
      </c>
      <c r="Y8" s="56">
        <v>71</v>
      </c>
      <c r="Z8" s="57" t="s">
        <v>264</v>
      </c>
      <c r="AA8" s="58">
        <v>48.8</v>
      </c>
      <c r="AB8" s="58">
        <v>31.06</v>
      </c>
      <c r="AC8" s="59">
        <v>369</v>
      </c>
      <c r="AD8" s="59">
        <v>466</v>
      </c>
      <c r="AE8" s="60">
        <v>1.078</v>
      </c>
      <c r="AF8" s="58">
        <f t="shared" si="0"/>
        <v>99.44550000000001</v>
      </c>
      <c r="AG8" s="61">
        <f t="shared" si="1"/>
        <v>298.3365</v>
      </c>
      <c r="AH8" s="61">
        <f t="shared" si="2"/>
        <v>49.722750000000005</v>
      </c>
      <c r="AI8" s="61">
        <f t="shared" si="3"/>
        <v>99.44550000000001</v>
      </c>
      <c r="AJ8" s="61">
        <f t="shared" si="4"/>
        <v>46.125</v>
      </c>
      <c r="AK8" s="61">
        <v>0</v>
      </c>
      <c r="AL8" s="62">
        <f t="shared" si="5"/>
        <v>73.98450000000001</v>
      </c>
      <c r="AM8" s="63">
        <f t="shared" si="12"/>
        <v>418.446</v>
      </c>
      <c r="AN8" s="64">
        <f t="shared" si="6"/>
        <v>20.931166666666666</v>
      </c>
      <c r="AO8" s="61">
        <f t="shared" si="7"/>
        <v>62.793499999999995</v>
      </c>
      <c r="AP8" s="61">
        <f t="shared" si="8"/>
        <v>10.465583333333333</v>
      </c>
      <c r="AQ8" s="61">
        <f t="shared" si="9"/>
        <v>20.931166666666666</v>
      </c>
      <c r="AR8" s="61">
        <f t="shared" si="10"/>
        <v>58.25</v>
      </c>
      <c r="AS8" s="61">
        <v>0</v>
      </c>
      <c r="AT8" s="62">
        <f t="shared" si="11"/>
        <v>23.662444444444446</v>
      </c>
      <c r="AU8" s="63">
        <f t="shared" si="13"/>
        <v>144.70594444444444</v>
      </c>
    </row>
    <row r="9" spans="1:47" s="22" customFormat="1" ht="24.75" customHeight="1">
      <c r="A9" s="45">
        <v>2</v>
      </c>
      <c r="B9" s="46"/>
      <c r="C9" s="46">
        <v>5</v>
      </c>
      <c r="D9" s="47" t="s">
        <v>165</v>
      </c>
      <c r="E9" s="47" t="s">
        <v>168</v>
      </c>
      <c r="F9" s="48"/>
      <c r="G9" s="50" t="s">
        <v>48</v>
      </c>
      <c r="H9" s="49">
        <v>27322</v>
      </c>
      <c r="I9" s="50" t="s">
        <v>179</v>
      </c>
      <c r="J9" s="51"/>
      <c r="K9" s="52"/>
      <c r="L9" s="52"/>
      <c r="M9" s="52"/>
      <c r="N9" s="52"/>
      <c r="O9" s="50" t="s">
        <v>46</v>
      </c>
      <c r="P9" s="53">
        <f>2/12</f>
        <v>0.16666666666666666</v>
      </c>
      <c r="Q9" s="54">
        <v>12</v>
      </c>
      <c r="R9" s="54" t="s">
        <v>66</v>
      </c>
      <c r="S9" s="55">
        <v>12</v>
      </c>
      <c r="T9" s="55">
        <v>91</v>
      </c>
      <c r="U9" s="56" t="s">
        <v>47</v>
      </c>
      <c r="V9" s="56">
        <v>1</v>
      </c>
      <c r="W9" s="56"/>
      <c r="X9" s="56">
        <v>1</v>
      </c>
      <c r="Y9" s="56">
        <v>71</v>
      </c>
      <c r="Z9" s="57" t="s">
        <v>264</v>
      </c>
      <c r="AA9" s="58">
        <v>48.8</v>
      </c>
      <c r="AB9" s="58">
        <v>31.06</v>
      </c>
      <c r="AC9" s="59">
        <v>369</v>
      </c>
      <c r="AD9" s="59">
        <v>466</v>
      </c>
      <c r="AE9" s="60">
        <v>1.078</v>
      </c>
      <c r="AF9" s="58">
        <f t="shared" si="0"/>
        <v>66.297</v>
      </c>
      <c r="AG9" s="61">
        <f t="shared" si="1"/>
        <v>198.891</v>
      </c>
      <c r="AH9" s="61">
        <f t="shared" si="2"/>
        <v>33.1485</v>
      </c>
      <c r="AI9" s="61">
        <f t="shared" si="3"/>
        <v>66.297</v>
      </c>
      <c r="AJ9" s="61">
        <f t="shared" si="4"/>
        <v>30.75</v>
      </c>
      <c r="AK9" s="61">
        <v>0</v>
      </c>
      <c r="AL9" s="62">
        <f t="shared" si="5"/>
        <v>49.323</v>
      </c>
      <c r="AM9" s="63">
        <f t="shared" si="12"/>
        <v>278.964</v>
      </c>
      <c r="AN9" s="64">
        <f t="shared" si="6"/>
        <v>13.95411111111111</v>
      </c>
      <c r="AO9" s="61">
        <f t="shared" si="7"/>
        <v>41.86233333333333</v>
      </c>
      <c r="AP9" s="61">
        <f t="shared" si="8"/>
        <v>6.977055555555555</v>
      </c>
      <c r="AQ9" s="61">
        <f t="shared" si="9"/>
        <v>13.95411111111111</v>
      </c>
      <c r="AR9" s="61">
        <f t="shared" si="10"/>
        <v>38.83333333333333</v>
      </c>
      <c r="AS9" s="61">
        <v>0</v>
      </c>
      <c r="AT9" s="62">
        <f t="shared" si="11"/>
        <v>15.774962962962961</v>
      </c>
      <c r="AU9" s="63">
        <f t="shared" si="13"/>
        <v>96.47062962962961</v>
      </c>
    </row>
    <row r="10" spans="1:47" s="22" customFormat="1" ht="24.75" customHeight="1">
      <c r="A10" s="45">
        <v>2</v>
      </c>
      <c r="B10" s="46"/>
      <c r="C10" s="46">
        <v>6</v>
      </c>
      <c r="D10" s="47" t="s">
        <v>165</v>
      </c>
      <c r="E10" s="47" t="s">
        <v>169</v>
      </c>
      <c r="F10" s="48"/>
      <c r="G10" s="50" t="s">
        <v>48</v>
      </c>
      <c r="H10" s="49" t="s">
        <v>174</v>
      </c>
      <c r="I10" s="50" t="s">
        <v>180</v>
      </c>
      <c r="J10" s="51"/>
      <c r="K10" s="52"/>
      <c r="L10" s="52"/>
      <c r="M10" s="52"/>
      <c r="N10" s="52"/>
      <c r="O10" s="50" t="s">
        <v>46</v>
      </c>
      <c r="P10" s="53">
        <f>2/12</f>
        <v>0.16666666666666666</v>
      </c>
      <c r="Q10" s="54">
        <v>12</v>
      </c>
      <c r="R10" s="54" t="s">
        <v>66</v>
      </c>
      <c r="S10" s="55">
        <v>12</v>
      </c>
      <c r="T10" s="55">
        <v>91</v>
      </c>
      <c r="U10" s="56" t="s">
        <v>47</v>
      </c>
      <c r="V10" s="56">
        <v>1</v>
      </c>
      <c r="W10" s="56"/>
      <c r="X10" s="56">
        <v>1</v>
      </c>
      <c r="Y10" s="56">
        <v>71</v>
      </c>
      <c r="Z10" s="57" t="s">
        <v>264</v>
      </c>
      <c r="AA10" s="58">
        <v>48.8</v>
      </c>
      <c r="AB10" s="58">
        <v>31.06</v>
      </c>
      <c r="AC10" s="59">
        <v>369</v>
      </c>
      <c r="AD10" s="59">
        <v>466</v>
      </c>
      <c r="AE10" s="60">
        <v>1.078</v>
      </c>
      <c r="AF10" s="58">
        <f t="shared" si="0"/>
        <v>66.297</v>
      </c>
      <c r="AG10" s="61">
        <f t="shared" si="1"/>
        <v>198.891</v>
      </c>
      <c r="AH10" s="61">
        <f t="shared" si="2"/>
        <v>33.1485</v>
      </c>
      <c r="AI10" s="61">
        <f t="shared" si="3"/>
        <v>66.297</v>
      </c>
      <c r="AJ10" s="61">
        <f t="shared" si="4"/>
        <v>30.75</v>
      </c>
      <c r="AK10" s="61">
        <v>0</v>
      </c>
      <c r="AL10" s="62">
        <f t="shared" si="5"/>
        <v>49.323</v>
      </c>
      <c r="AM10" s="63">
        <f t="shared" si="12"/>
        <v>278.964</v>
      </c>
      <c r="AN10" s="64">
        <f t="shared" si="6"/>
        <v>13.95411111111111</v>
      </c>
      <c r="AO10" s="61">
        <f t="shared" si="7"/>
        <v>41.86233333333333</v>
      </c>
      <c r="AP10" s="61">
        <f t="shared" si="8"/>
        <v>6.977055555555555</v>
      </c>
      <c r="AQ10" s="61">
        <f t="shared" si="9"/>
        <v>13.95411111111111</v>
      </c>
      <c r="AR10" s="61">
        <f t="shared" si="10"/>
        <v>38.83333333333333</v>
      </c>
      <c r="AS10" s="61">
        <v>0</v>
      </c>
      <c r="AT10" s="62">
        <f t="shared" si="11"/>
        <v>15.774962962962961</v>
      </c>
      <c r="AU10" s="63">
        <f t="shared" si="13"/>
        <v>96.47062962962961</v>
      </c>
    </row>
    <row r="11" spans="1:47" s="22" customFormat="1" ht="24.75" customHeight="1">
      <c r="A11" s="45">
        <v>2</v>
      </c>
      <c r="B11" s="46"/>
      <c r="C11" s="46">
        <v>7</v>
      </c>
      <c r="D11" s="47" t="s">
        <v>165</v>
      </c>
      <c r="E11" s="47" t="s">
        <v>170</v>
      </c>
      <c r="F11" s="48"/>
      <c r="G11" s="50" t="s">
        <v>63</v>
      </c>
      <c r="H11" s="49">
        <v>25772</v>
      </c>
      <c r="I11" s="50" t="s">
        <v>181</v>
      </c>
      <c r="J11" s="51"/>
      <c r="K11" s="52"/>
      <c r="L11" s="52"/>
      <c r="M11" s="52"/>
      <c r="N11" s="52"/>
      <c r="O11" s="50" t="s">
        <v>46</v>
      </c>
      <c r="P11" s="53">
        <f>2/12</f>
        <v>0.16666666666666666</v>
      </c>
      <c r="Q11" s="54">
        <v>12</v>
      </c>
      <c r="R11" s="54" t="s">
        <v>66</v>
      </c>
      <c r="S11" s="55">
        <v>12</v>
      </c>
      <c r="T11" s="55">
        <v>91</v>
      </c>
      <c r="U11" s="56" t="s">
        <v>47</v>
      </c>
      <c r="V11" s="56">
        <v>1</v>
      </c>
      <c r="W11" s="56"/>
      <c r="X11" s="56">
        <v>1</v>
      </c>
      <c r="Y11" s="56">
        <v>71</v>
      </c>
      <c r="Z11" s="57" t="s">
        <v>264</v>
      </c>
      <c r="AA11" s="58">
        <v>48.8</v>
      </c>
      <c r="AB11" s="58">
        <v>31.06</v>
      </c>
      <c r="AC11" s="59">
        <v>369</v>
      </c>
      <c r="AD11" s="59">
        <v>466</v>
      </c>
      <c r="AE11" s="60">
        <v>1.078</v>
      </c>
      <c r="AF11" s="58">
        <f t="shared" si="0"/>
        <v>66.297</v>
      </c>
      <c r="AG11" s="61">
        <f t="shared" si="1"/>
        <v>198.891</v>
      </c>
      <c r="AH11" s="61">
        <f t="shared" si="2"/>
        <v>33.1485</v>
      </c>
      <c r="AI11" s="61">
        <f t="shared" si="3"/>
        <v>66.297</v>
      </c>
      <c r="AJ11" s="61">
        <f t="shared" si="4"/>
        <v>30.75</v>
      </c>
      <c r="AK11" s="61">
        <v>0</v>
      </c>
      <c r="AL11" s="62">
        <f t="shared" si="5"/>
        <v>49.323</v>
      </c>
      <c r="AM11" s="63">
        <f t="shared" si="12"/>
        <v>278.964</v>
      </c>
      <c r="AN11" s="64">
        <f t="shared" si="6"/>
        <v>13.95411111111111</v>
      </c>
      <c r="AO11" s="61">
        <f t="shared" si="7"/>
        <v>41.86233333333333</v>
      </c>
      <c r="AP11" s="61">
        <f t="shared" si="8"/>
        <v>6.977055555555555</v>
      </c>
      <c r="AQ11" s="61">
        <f t="shared" si="9"/>
        <v>13.95411111111111</v>
      </c>
      <c r="AR11" s="61">
        <f t="shared" si="10"/>
        <v>38.83333333333333</v>
      </c>
      <c r="AS11" s="61">
        <v>0</v>
      </c>
      <c r="AT11" s="62">
        <f t="shared" si="11"/>
        <v>15.774962962962961</v>
      </c>
      <c r="AU11" s="63">
        <f t="shared" si="13"/>
        <v>96.47062962962961</v>
      </c>
    </row>
    <row r="12" spans="1:47" s="22" customFormat="1" ht="24.75" customHeight="1">
      <c r="A12" s="3">
        <v>3</v>
      </c>
      <c r="B12" s="4"/>
      <c r="C12" s="4">
        <v>1</v>
      </c>
      <c r="D12" s="26" t="s">
        <v>59</v>
      </c>
      <c r="E12" s="26" t="s">
        <v>182</v>
      </c>
      <c r="F12" s="5"/>
      <c r="G12" s="4" t="s">
        <v>65</v>
      </c>
      <c r="H12" s="27">
        <v>7397</v>
      </c>
      <c r="I12" s="9" t="s">
        <v>183</v>
      </c>
      <c r="J12" s="7"/>
      <c r="K12" s="8"/>
      <c r="L12" s="8"/>
      <c r="M12" s="8"/>
      <c r="N12" s="8"/>
      <c r="O12" s="9" t="s">
        <v>46</v>
      </c>
      <c r="P12" s="10">
        <f>1/2</f>
        <v>0.5</v>
      </c>
      <c r="Q12" s="11">
        <v>12</v>
      </c>
      <c r="R12" s="11" t="s">
        <v>66</v>
      </c>
      <c r="S12" s="12">
        <v>12</v>
      </c>
      <c r="T12" s="12">
        <v>92</v>
      </c>
      <c r="U12" s="13" t="s">
        <v>47</v>
      </c>
      <c r="V12" s="13">
        <v>1</v>
      </c>
      <c r="W12" s="13"/>
      <c r="X12" s="13">
        <v>0</v>
      </c>
      <c r="Y12" s="13">
        <v>74</v>
      </c>
      <c r="Z12" s="14" t="s">
        <v>271</v>
      </c>
      <c r="AA12" s="13">
        <v>21.2</v>
      </c>
      <c r="AB12" s="23">
        <v>13.49</v>
      </c>
      <c r="AC12" s="15">
        <v>263</v>
      </c>
      <c r="AD12" s="15">
        <v>335</v>
      </c>
      <c r="AE12" s="16">
        <v>1.078</v>
      </c>
      <c r="AF12" s="17">
        <f>AC12*AE12*P12</f>
        <v>141.757</v>
      </c>
      <c r="AG12" s="18">
        <f>AF12*3</f>
        <v>425.271</v>
      </c>
      <c r="AH12" s="18">
        <f>AF12*0.5</f>
        <v>70.8785</v>
      </c>
      <c r="AI12" s="18">
        <f>AF12</f>
        <v>141.757</v>
      </c>
      <c r="AJ12" s="18">
        <f>AC12*0.5*P12</f>
        <v>65.75</v>
      </c>
      <c r="AK12" s="18">
        <v>0</v>
      </c>
      <c r="AL12" s="19">
        <f>(AG12+AI12+AJ12)*2/12</f>
        <v>105.46300000000001</v>
      </c>
      <c r="AM12" s="20">
        <f t="shared" si="12"/>
        <v>596.484</v>
      </c>
      <c r="AN12" s="21">
        <f>AD12*AE12*P12*2/12</f>
        <v>30.094166666666666</v>
      </c>
      <c r="AO12" s="18">
        <f>AN12*3</f>
        <v>90.2825</v>
      </c>
      <c r="AP12" s="18">
        <f>AN12*0.5</f>
        <v>15.047083333333333</v>
      </c>
      <c r="AQ12" s="18">
        <f>AN12</f>
        <v>30.094166666666666</v>
      </c>
      <c r="AR12" s="18">
        <f>AD12*0.5*P12</f>
        <v>83.75</v>
      </c>
      <c r="AS12" s="18">
        <v>0</v>
      </c>
      <c r="AT12" s="19">
        <f>(AO12+AQ12+AR12)*2/12</f>
        <v>34.02111111111111</v>
      </c>
      <c r="AU12" s="20">
        <f t="shared" si="13"/>
        <v>208.0536111111111</v>
      </c>
    </row>
    <row r="13" spans="1:47" s="22" customFormat="1" ht="24.75" customHeight="1">
      <c r="A13" s="3">
        <v>3</v>
      </c>
      <c r="B13" s="4"/>
      <c r="C13" s="4">
        <v>2</v>
      </c>
      <c r="D13" s="26" t="s">
        <v>149</v>
      </c>
      <c r="E13" s="5" t="s">
        <v>148</v>
      </c>
      <c r="F13" s="5"/>
      <c r="G13" s="4" t="s">
        <v>65</v>
      </c>
      <c r="H13" s="27">
        <v>18763</v>
      </c>
      <c r="I13" s="9" t="s">
        <v>184</v>
      </c>
      <c r="J13" s="7"/>
      <c r="K13" s="8"/>
      <c r="L13" s="8"/>
      <c r="M13" s="8"/>
      <c r="N13" s="8"/>
      <c r="O13" s="9" t="s">
        <v>46</v>
      </c>
      <c r="P13" s="10">
        <v>0.5</v>
      </c>
      <c r="Q13" s="11">
        <v>12</v>
      </c>
      <c r="R13" s="11" t="s">
        <v>66</v>
      </c>
      <c r="S13" s="12">
        <v>12</v>
      </c>
      <c r="T13" s="12">
        <v>92</v>
      </c>
      <c r="U13" s="13" t="s">
        <v>47</v>
      </c>
      <c r="V13" s="13">
        <v>1</v>
      </c>
      <c r="W13" s="13"/>
      <c r="X13" s="13">
        <v>0</v>
      </c>
      <c r="Y13" s="13">
        <v>74</v>
      </c>
      <c r="Z13" s="14" t="s">
        <v>271</v>
      </c>
      <c r="AA13" s="13">
        <v>21.2</v>
      </c>
      <c r="AB13" s="23">
        <v>13.49</v>
      </c>
      <c r="AC13" s="15">
        <v>263</v>
      </c>
      <c r="AD13" s="15">
        <v>335</v>
      </c>
      <c r="AE13" s="16">
        <v>1.078</v>
      </c>
      <c r="AF13" s="17">
        <f>AC13*AE13*P13</f>
        <v>141.757</v>
      </c>
      <c r="AG13" s="18">
        <f>AF13*3</f>
        <v>425.271</v>
      </c>
      <c r="AH13" s="18">
        <f>AF13*0.5</f>
        <v>70.8785</v>
      </c>
      <c r="AI13" s="18">
        <f>AF13</f>
        <v>141.757</v>
      </c>
      <c r="AJ13" s="18">
        <f>AC13*0.5*P13</f>
        <v>65.75</v>
      </c>
      <c r="AK13" s="18">
        <v>0</v>
      </c>
      <c r="AL13" s="19">
        <f>(AG13+AI13+AJ13)*2/12</f>
        <v>105.46300000000001</v>
      </c>
      <c r="AM13" s="20">
        <f t="shared" si="12"/>
        <v>596.484</v>
      </c>
      <c r="AN13" s="21">
        <f>AD13*AE13*P13*2/12</f>
        <v>30.094166666666666</v>
      </c>
      <c r="AO13" s="18">
        <f>AN13*3</f>
        <v>90.2825</v>
      </c>
      <c r="AP13" s="18">
        <f>AN13*0.5</f>
        <v>15.047083333333333</v>
      </c>
      <c r="AQ13" s="18">
        <f>AN13</f>
        <v>30.094166666666666</v>
      </c>
      <c r="AR13" s="18">
        <f>AD13*0.5*P13</f>
        <v>83.75</v>
      </c>
      <c r="AS13" s="18">
        <v>0</v>
      </c>
      <c r="AT13" s="19">
        <f>(AO13+AQ13+AR13)*2/12</f>
        <v>34.02111111111111</v>
      </c>
      <c r="AU13" s="20">
        <f t="shared" si="13"/>
        <v>208.0536111111111</v>
      </c>
    </row>
    <row r="14" spans="1:47" s="22" customFormat="1" ht="24.75" customHeight="1">
      <c r="A14" s="45">
        <v>4</v>
      </c>
      <c r="B14" s="46"/>
      <c r="C14" s="46">
        <v>1</v>
      </c>
      <c r="D14" s="47" t="s">
        <v>107</v>
      </c>
      <c r="E14" s="48" t="s">
        <v>52</v>
      </c>
      <c r="F14" s="48"/>
      <c r="G14" s="46" t="s">
        <v>65</v>
      </c>
      <c r="H14" s="49">
        <v>10168</v>
      </c>
      <c r="I14" s="50" t="s">
        <v>185</v>
      </c>
      <c r="J14" s="51"/>
      <c r="K14" s="52"/>
      <c r="L14" s="52"/>
      <c r="M14" s="52"/>
      <c r="N14" s="52"/>
      <c r="O14" s="50" t="s">
        <v>46</v>
      </c>
      <c r="P14" s="53">
        <v>1</v>
      </c>
      <c r="Q14" s="54">
        <v>12</v>
      </c>
      <c r="R14" s="54" t="s">
        <v>66</v>
      </c>
      <c r="S14" s="55">
        <v>12</v>
      </c>
      <c r="T14" s="55">
        <v>93</v>
      </c>
      <c r="U14" s="56" t="s">
        <v>47</v>
      </c>
      <c r="V14" s="56">
        <v>1</v>
      </c>
      <c r="W14" s="56"/>
      <c r="X14" s="56">
        <v>0</v>
      </c>
      <c r="Y14" s="56">
        <v>31</v>
      </c>
      <c r="Z14" s="57" t="s">
        <v>272</v>
      </c>
      <c r="AA14" s="56">
        <v>8.84</v>
      </c>
      <c r="AB14" s="65">
        <v>5.62</v>
      </c>
      <c r="AC14" s="59">
        <v>110</v>
      </c>
      <c r="AD14" s="59">
        <v>134</v>
      </c>
      <c r="AE14" s="60">
        <v>1.078</v>
      </c>
      <c r="AF14" s="58">
        <f>AC14*AE14*P14</f>
        <v>118.58000000000001</v>
      </c>
      <c r="AG14" s="61">
        <f>AF14*3</f>
        <v>355.74</v>
      </c>
      <c r="AH14" s="61">
        <f>AF14*0.5</f>
        <v>59.290000000000006</v>
      </c>
      <c r="AI14" s="61">
        <f>AF14</f>
        <v>118.58000000000001</v>
      </c>
      <c r="AJ14" s="61">
        <f>AC14*0.5*P14</f>
        <v>55</v>
      </c>
      <c r="AK14" s="61">
        <v>0</v>
      </c>
      <c r="AL14" s="62">
        <f>(AG14+AI14+AJ14)*2/12</f>
        <v>88.22000000000001</v>
      </c>
      <c r="AM14" s="63">
        <f t="shared" si="12"/>
        <v>498.96000000000004</v>
      </c>
      <c r="AN14" s="64">
        <f>AD14*AE14*P14*2/12</f>
        <v>24.075333333333333</v>
      </c>
      <c r="AO14" s="61">
        <f>AN14*3</f>
        <v>72.226</v>
      </c>
      <c r="AP14" s="61">
        <f>AN14*0.5</f>
        <v>12.037666666666667</v>
      </c>
      <c r="AQ14" s="61">
        <f>AN14</f>
        <v>24.075333333333333</v>
      </c>
      <c r="AR14" s="61">
        <f>AD14*0.5*P14</f>
        <v>67</v>
      </c>
      <c r="AS14" s="61">
        <v>0</v>
      </c>
      <c r="AT14" s="62">
        <f>(AO14+AQ14+AR14)*2/12</f>
        <v>27.21688888888889</v>
      </c>
      <c r="AU14" s="63">
        <f t="shared" si="13"/>
        <v>166.4428888888889</v>
      </c>
    </row>
    <row r="15" spans="1:47" s="22" customFormat="1" ht="24.75" customHeight="1">
      <c r="A15" s="3">
        <v>5</v>
      </c>
      <c r="B15" s="4"/>
      <c r="C15" s="4">
        <v>1</v>
      </c>
      <c r="D15" s="5" t="s">
        <v>186</v>
      </c>
      <c r="E15" s="5" t="s">
        <v>50</v>
      </c>
      <c r="F15" s="5"/>
      <c r="G15" s="4" t="s">
        <v>63</v>
      </c>
      <c r="H15" s="27">
        <v>27115</v>
      </c>
      <c r="I15" s="9" t="s">
        <v>187</v>
      </c>
      <c r="J15" s="7"/>
      <c r="K15" s="8"/>
      <c r="L15" s="8"/>
      <c r="M15" s="8"/>
      <c r="N15" s="8"/>
      <c r="O15" s="9" t="s">
        <v>46</v>
      </c>
      <c r="P15" s="10">
        <v>1</v>
      </c>
      <c r="Q15" s="11">
        <v>12</v>
      </c>
      <c r="R15" s="11" t="s">
        <v>66</v>
      </c>
      <c r="S15" s="12">
        <v>12</v>
      </c>
      <c r="T15" s="12">
        <v>156</v>
      </c>
      <c r="U15" s="13" t="s">
        <v>47</v>
      </c>
      <c r="V15" s="13">
        <v>1</v>
      </c>
      <c r="W15" s="13"/>
      <c r="X15" s="13">
        <v>0</v>
      </c>
      <c r="Y15" s="13">
        <v>19</v>
      </c>
      <c r="Z15" s="14" t="s">
        <v>245</v>
      </c>
      <c r="AA15" s="13">
        <v>5.5</v>
      </c>
      <c r="AB15" s="23">
        <v>3.5</v>
      </c>
      <c r="AC15" s="15">
        <v>72</v>
      </c>
      <c r="AD15" s="15">
        <v>100</v>
      </c>
      <c r="AE15" s="16">
        <v>1.078</v>
      </c>
      <c r="AF15" s="17">
        <f>AC15*AE15*P15</f>
        <v>77.616</v>
      </c>
      <c r="AG15" s="18">
        <f>AF15*3</f>
        <v>232.848</v>
      </c>
      <c r="AH15" s="18">
        <f>AF15*0.5</f>
        <v>38.808</v>
      </c>
      <c r="AI15" s="18">
        <f>AF15</f>
        <v>77.616</v>
      </c>
      <c r="AJ15" s="18">
        <f>AC15*0.5*P15</f>
        <v>36</v>
      </c>
      <c r="AK15" s="18">
        <v>1</v>
      </c>
      <c r="AL15" s="19">
        <f>(AG15+AI15+AJ15)*2/12</f>
        <v>57.744</v>
      </c>
      <c r="AM15" s="20">
        <f t="shared" si="12"/>
        <v>326.592</v>
      </c>
      <c r="AN15" s="21">
        <f>AD15*AE15*P15*2/12</f>
        <v>17.96666666666667</v>
      </c>
      <c r="AO15" s="18">
        <f>AN15*3</f>
        <v>53.900000000000006</v>
      </c>
      <c r="AP15" s="18">
        <f>AN15*0.5</f>
        <v>8.983333333333334</v>
      </c>
      <c r="AQ15" s="18">
        <f>AN15</f>
        <v>17.96666666666667</v>
      </c>
      <c r="AR15" s="18">
        <f>AD15*0.5*P15</f>
        <v>50</v>
      </c>
      <c r="AS15" s="18">
        <v>1</v>
      </c>
      <c r="AT15" s="19">
        <f>(AO15+AQ15+AR15)*2/12</f>
        <v>20.311111111111114</v>
      </c>
      <c r="AU15" s="20">
        <f t="shared" si="13"/>
        <v>124.21111111111112</v>
      </c>
    </row>
    <row r="16" spans="1:47" s="22" customFormat="1" ht="24.75" customHeight="1">
      <c r="A16" s="45">
        <v>6</v>
      </c>
      <c r="B16" s="46"/>
      <c r="C16" s="46">
        <v>1</v>
      </c>
      <c r="D16" s="48" t="s">
        <v>120</v>
      </c>
      <c r="E16" s="48" t="s">
        <v>188</v>
      </c>
      <c r="F16" s="48"/>
      <c r="G16" s="46" t="s">
        <v>65</v>
      </c>
      <c r="H16" s="49">
        <v>10620</v>
      </c>
      <c r="I16" s="50"/>
      <c r="J16" s="51"/>
      <c r="K16" s="52"/>
      <c r="L16" s="52"/>
      <c r="M16" s="52"/>
      <c r="N16" s="52"/>
      <c r="O16" s="50" t="s">
        <v>46</v>
      </c>
      <c r="P16" s="53">
        <v>1</v>
      </c>
      <c r="Q16" s="54">
        <v>12</v>
      </c>
      <c r="R16" s="54" t="s">
        <v>66</v>
      </c>
      <c r="S16" s="55">
        <v>12</v>
      </c>
      <c r="T16" s="55">
        <v>159</v>
      </c>
      <c r="U16" s="56" t="s">
        <v>47</v>
      </c>
      <c r="V16" s="56">
        <v>1</v>
      </c>
      <c r="W16" s="56"/>
      <c r="X16" s="56">
        <v>0</v>
      </c>
      <c r="Y16" s="56">
        <v>27</v>
      </c>
      <c r="Z16" s="57" t="s">
        <v>246</v>
      </c>
      <c r="AA16" s="56">
        <v>7.71</v>
      </c>
      <c r="AB16" s="65">
        <v>4.91</v>
      </c>
      <c r="AC16" s="59">
        <v>55</v>
      </c>
      <c r="AD16" s="59">
        <v>79</v>
      </c>
      <c r="AE16" s="60">
        <v>1.078</v>
      </c>
      <c r="AF16" s="58">
        <f aca="true" t="shared" si="14" ref="AF16:AF30">AC16*AE16*P16</f>
        <v>59.290000000000006</v>
      </c>
      <c r="AG16" s="61">
        <f aca="true" t="shared" si="15" ref="AG16:AG31">AF16*3</f>
        <v>177.87</v>
      </c>
      <c r="AH16" s="61">
        <f aca="true" t="shared" si="16" ref="AH16:AH30">AF16*0.5</f>
        <v>29.645000000000003</v>
      </c>
      <c r="AI16" s="61">
        <f aca="true" t="shared" si="17" ref="AI16:AI30">AF16</f>
        <v>59.290000000000006</v>
      </c>
      <c r="AJ16" s="61">
        <f aca="true" t="shared" si="18" ref="AJ16:AJ30">AC16*0.5*P16</f>
        <v>27.5</v>
      </c>
      <c r="AK16" s="61">
        <v>2</v>
      </c>
      <c r="AL16" s="62">
        <f aca="true" t="shared" si="19" ref="AL16:AL30">(AG16+AI16+AJ16)*2/12</f>
        <v>44.11000000000001</v>
      </c>
      <c r="AM16" s="63">
        <f t="shared" si="12"/>
        <v>249.48000000000002</v>
      </c>
      <c r="AN16" s="64">
        <f aca="true" t="shared" si="20" ref="AN16:AN30">AD16*AE16*P16*2/12</f>
        <v>14.193666666666667</v>
      </c>
      <c r="AO16" s="61">
        <f aca="true" t="shared" si="21" ref="AO16:AO31">AN16*3</f>
        <v>42.581</v>
      </c>
      <c r="AP16" s="61">
        <f aca="true" t="shared" si="22" ref="AP16:AP30">AN16*0.5</f>
        <v>7.0968333333333335</v>
      </c>
      <c r="AQ16" s="61">
        <f aca="true" t="shared" si="23" ref="AQ16:AQ30">AN16</f>
        <v>14.193666666666667</v>
      </c>
      <c r="AR16" s="61">
        <f aca="true" t="shared" si="24" ref="AR16:AR30">AD16*0.5*P16</f>
        <v>39.5</v>
      </c>
      <c r="AS16" s="61">
        <v>2</v>
      </c>
      <c r="AT16" s="62">
        <f aca="true" t="shared" si="25" ref="AT16:AT30">(AO16+AQ16+AR16)*2/12</f>
        <v>16.045777777777776</v>
      </c>
      <c r="AU16" s="63">
        <f t="shared" si="13"/>
        <v>98.12677777777778</v>
      </c>
    </row>
    <row r="17" spans="1:47" s="22" customFormat="1" ht="24.75" customHeight="1">
      <c r="A17" s="3">
        <v>7</v>
      </c>
      <c r="B17" s="4"/>
      <c r="C17" s="4">
        <v>1</v>
      </c>
      <c r="D17" s="5" t="s">
        <v>189</v>
      </c>
      <c r="E17" s="5" t="s">
        <v>50</v>
      </c>
      <c r="F17" s="5"/>
      <c r="G17" s="4" t="s">
        <v>65</v>
      </c>
      <c r="H17" s="6">
        <v>13691</v>
      </c>
      <c r="I17" s="4" t="s">
        <v>190</v>
      </c>
      <c r="J17" s="7"/>
      <c r="K17" s="8"/>
      <c r="L17" s="8"/>
      <c r="M17" s="8"/>
      <c r="N17" s="8"/>
      <c r="O17" s="9" t="s">
        <v>46</v>
      </c>
      <c r="P17" s="10">
        <v>1</v>
      </c>
      <c r="Q17" s="11">
        <v>12</v>
      </c>
      <c r="R17" s="11" t="s">
        <v>66</v>
      </c>
      <c r="S17" s="12">
        <v>12</v>
      </c>
      <c r="T17" s="12">
        <v>734</v>
      </c>
      <c r="U17" s="13" t="s">
        <v>47</v>
      </c>
      <c r="V17" s="13">
        <v>1</v>
      </c>
      <c r="W17" s="13"/>
      <c r="X17" s="13">
        <v>0</v>
      </c>
      <c r="Y17" s="13">
        <v>32</v>
      </c>
      <c r="Z17" s="14" t="s">
        <v>256</v>
      </c>
      <c r="AA17" s="13">
        <v>9.16</v>
      </c>
      <c r="AB17" s="23">
        <v>5.83</v>
      </c>
      <c r="AC17" s="15">
        <v>95</v>
      </c>
      <c r="AD17" s="15">
        <v>120</v>
      </c>
      <c r="AE17" s="16">
        <v>1.078</v>
      </c>
      <c r="AF17" s="17">
        <f t="shared" si="14"/>
        <v>102.41000000000001</v>
      </c>
      <c r="AG17" s="18">
        <f t="shared" si="15"/>
        <v>307.23</v>
      </c>
      <c r="AH17" s="18">
        <f t="shared" si="16"/>
        <v>51.205000000000005</v>
      </c>
      <c r="AI17" s="18">
        <f t="shared" si="17"/>
        <v>102.41000000000001</v>
      </c>
      <c r="AJ17" s="18">
        <f t="shared" si="18"/>
        <v>47.5</v>
      </c>
      <c r="AK17" s="18">
        <v>3</v>
      </c>
      <c r="AL17" s="19">
        <f t="shared" si="19"/>
        <v>76.19000000000001</v>
      </c>
      <c r="AM17" s="20">
        <f t="shared" si="12"/>
        <v>430.92</v>
      </c>
      <c r="AN17" s="21">
        <f t="shared" si="20"/>
        <v>21.560000000000002</v>
      </c>
      <c r="AO17" s="18">
        <f t="shared" si="21"/>
        <v>64.68</v>
      </c>
      <c r="AP17" s="18">
        <f t="shared" si="22"/>
        <v>10.780000000000001</v>
      </c>
      <c r="AQ17" s="18">
        <f t="shared" si="23"/>
        <v>21.560000000000002</v>
      </c>
      <c r="AR17" s="18">
        <f t="shared" si="24"/>
        <v>60</v>
      </c>
      <c r="AS17" s="18">
        <v>3</v>
      </c>
      <c r="AT17" s="19">
        <f t="shared" si="25"/>
        <v>24.373333333333335</v>
      </c>
      <c r="AU17" s="20">
        <f t="shared" si="13"/>
        <v>149.05333333333334</v>
      </c>
    </row>
    <row r="18" spans="1:47" s="22" customFormat="1" ht="24.75" customHeight="1">
      <c r="A18" s="45">
        <v>8</v>
      </c>
      <c r="B18" s="46"/>
      <c r="C18" s="46">
        <v>1</v>
      </c>
      <c r="D18" s="48" t="s">
        <v>191</v>
      </c>
      <c r="E18" s="48" t="s">
        <v>52</v>
      </c>
      <c r="F18" s="48"/>
      <c r="G18" s="46" t="s">
        <v>65</v>
      </c>
      <c r="H18" s="49">
        <v>16735</v>
      </c>
      <c r="I18" s="50"/>
      <c r="J18" s="51"/>
      <c r="K18" s="52"/>
      <c r="L18" s="52"/>
      <c r="M18" s="52"/>
      <c r="N18" s="52"/>
      <c r="O18" s="50" t="s">
        <v>46</v>
      </c>
      <c r="P18" s="53">
        <v>1</v>
      </c>
      <c r="Q18" s="54">
        <v>12</v>
      </c>
      <c r="R18" s="54" t="s">
        <v>66</v>
      </c>
      <c r="S18" s="55">
        <v>12</v>
      </c>
      <c r="T18" s="55">
        <v>775</v>
      </c>
      <c r="U18" s="56" t="s">
        <v>47</v>
      </c>
      <c r="V18" s="56">
        <v>1</v>
      </c>
      <c r="W18" s="56"/>
      <c r="X18" s="56">
        <v>0</v>
      </c>
      <c r="Y18" s="56">
        <v>6</v>
      </c>
      <c r="Z18" s="57" t="s">
        <v>273</v>
      </c>
      <c r="AA18" s="58">
        <v>1.82</v>
      </c>
      <c r="AB18" s="65">
        <v>1.16</v>
      </c>
      <c r="AC18" s="59">
        <v>20</v>
      </c>
      <c r="AD18" s="59">
        <v>26</v>
      </c>
      <c r="AE18" s="60">
        <v>1.078</v>
      </c>
      <c r="AF18" s="58">
        <f t="shared" si="14"/>
        <v>21.560000000000002</v>
      </c>
      <c r="AG18" s="61">
        <f t="shared" si="15"/>
        <v>64.68</v>
      </c>
      <c r="AH18" s="61">
        <f t="shared" si="16"/>
        <v>10.780000000000001</v>
      </c>
      <c r="AI18" s="61">
        <f t="shared" si="17"/>
        <v>21.560000000000002</v>
      </c>
      <c r="AJ18" s="61">
        <f t="shared" si="18"/>
        <v>10</v>
      </c>
      <c r="AK18" s="61">
        <v>4</v>
      </c>
      <c r="AL18" s="62">
        <f t="shared" si="19"/>
        <v>16.040000000000003</v>
      </c>
      <c r="AM18" s="63">
        <f t="shared" si="12"/>
        <v>90.72000000000001</v>
      </c>
      <c r="AN18" s="64">
        <f t="shared" si="20"/>
        <v>4.671333333333334</v>
      </c>
      <c r="AO18" s="61">
        <f t="shared" si="21"/>
        <v>14.014000000000003</v>
      </c>
      <c r="AP18" s="61">
        <f t="shared" si="22"/>
        <v>2.335666666666667</v>
      </c>
      <c r="AQ18" s="61">
        <f t="shared" si="23"/>
        <v>4.671333333333334</v>
      </c>
      <c r="AR18" s="61">
        <f t="shared" si="24"/>
        <v>13</v>
      </c>
      <c r="AS18" s="61">
        <v>4</v>
      </c>
      <c r="AT18" s="62">
        <f t="shared" si="25"/>
        <v>5.28088888888889</v>
      </c>
      <c r="AU18" s="63">
        <f t="shared" si="13"/>
        <v>32.29488888888889</v>
      </c>
    </row>
    <row r="19" spans="1:47" s="22" customFormat="1" ht="24.75" customHeight="1">
      <c r="A19" s="45">
        <v>8</v>
      </c>
      <c r="B19" s="46"/>
      <c r="C19" s="46">
        <v>2</v>
      </c>
      <c r="D19" s="48" t="s">
        <v>59</v>
      </c>
      <c r="E19" s="48" t="s">
        <v>98</v>
      </c>
      <c r="F19" s="48"/>
      <c r="G19" s="46" t="s">
        <v>65</v>
      </c>
      <c r="H19" s="49">
        <v>6599</v>
      </c>
      <c r="I19" s="50" t="s">
        <v>192</v>
      </c>
      <c r="J19" s="51"/>
      <c r="K19" s="52"/>
      <c r="L19" s="52"/>
      <c r="M19" s="52"/>
      <c r="N19" s="52"/>
      <c r="O19" s="50" t="s">
        <v>49</v>
      </c>
      <c r="P19" s="53">
        <v>0</v>
      </c>
      <c r="Q19" s="54">
        <v>12</v>
      </c>
      <c r="R19" s="54" t="s">
        <v>66</v>
      </c>
      <c r="S19" s="55">
        <v>12</v>
      </c>
      <c r="T19" s="55">
        <v>775</v>
      </c>
      <c r="U19" s="56" t="s">
        <v>47</v>
      </c>
      <c r="V19" s="56">
        <v>1</v>
      </c>
      <c r="W19" s="56"/>
      <c r="X19" s="56">
        <v>0</v>
      </c>
      <c r="Y19" s="56">
        <v>6</v>
      </c>
      <c r="Z19" s="57" t="s">
        <v>273</v>
      </c>
      <c r="AA19" s="58">
        <v>1.82</v>
      </c>
      <c r="AB19" s="65">
        <v>1.16</v>
      </c>
      <c r="AC19" s="59">
        <v>20</v>
      </c>
      <c r="AD19" s="59">
        <v>26</v>
      </c>
      <c r="AE19" s="60">
        <v>1.078</v>
      </c>
      <c r="AF19" s="58">
        <f t="shared" si="14"/>
        <v>0</v>
      </c>
      <c r="AG19" s="61">
        <f t="shared" si="15"/>
        <v>0</v>
      </c>
      <c r="AH19" s="61">
        <f t="shared" si="16"/>
        <v>0</v>
      </c>
      <c r="AI19" s="61">
        <f t="shared" si="17"/>
        <v>0</v>
      </c>
      <c r="AJ19" s="61">
        <f t="shared" si="18"/>
        <v>0</v>
      </c>
      <c r="AK19" s="61">
        <v>5</v>
      </c>
      <c r="AL19" s="62">
        <f t="shared" si="19"/>
        <v>0</v>
      </c>
      <c r="AM19" s="63">
        <f t="shared" si="12"/>
        <v>0</v>
      </c>
      <c r="AN19" s="64">
        <f t="shared" si="20"/>
        <v>0</v>
      </c>
      <c r="AO19" s="61">
        <f t="shared" si="21"/>
        <v>0</v>
      </c>
      <c r="AP19" s="61">
        <f t="shared" si="22"/>
        <v>0</v>
      </c>
      <c r="AQ19" s="61">
        <f t="shared" si="23"/>
        <v>0</v>
      </c>
      <c r="AR19" s="61">
        <f t="shared" si="24"/>
        <v>0</v>
      </c>
      <c r="AS19" s="61">
        <v>5</v>
      </c>
      <c r="AT19" s="62">
        <f t="shared" si="25"/>
        <v>0</v>
      </c>
      <c r="AU19" s="63">
        <f t="shared" si="13"/>
        <v>0</v>
      </c>
    </row>
    <row r="20" spans="1:47" s="22" customFormat="1" ht="24.75" customHeight="1">
      <c r="A20" s="3">
        <v>9</v>
      </c>
      <c r="B20" s="4"/>
      <c r="C20" s="4">
        <v>1</v>
      </c>
      <c r="D20" s="5" t="s">
        <v>191</v>
      </c>
      <c r="E20" s="5" t="s">
        <v>56</v>
      </c>
      <c r="F20" s="5"/>
      <c r="G20" s="4" t="s">
        <v>65</v>
      </c>
      <c r="H20" s="27" t="s">
        <v>193</v>
      </c>
      <c r="I20" s="9" t="s">
        <v>194</v>
      </c>
      <c r="J20" s="7"/>
      <c r="K20" s="8"/>
      <c r="L20" s="8"/>
      <c r="M20" s="8"/>
      <c r="N20" s="8"/>
      <c r="O20" s="9" t="s">
        <v>46</v>
      </c>
      <c r="P20" s="10">
        <v>1</v>
      </c>
      <c r="Q20" s="11">
        <v>12</v>
      </c>
      <c r="R20" s="11" t="s">
        <v>66</v>
      </c>
      <c r="S20" s="12">
        <v>12</v>
      </c>
      <c r="T20" s="12">
        <v>777</v>
      </c>
      <c r="U20" s="13" t="s">
        <v>47</v>
      </c>
      <c r="V20" s="13">
        <v>1</v>
      </c>
      <c r="W20" s="13"/>
      <c r="X20" s="13">
        <v>0</v>
      </c>
      <c r="Y20" s="13">
        <v>6</v>
      </c>
      <c r="Z20" s="14" t="s">
        <v>274</v>
      </c>
      <c r="AA20" s="17">
        <v>1.79</v>
      </c>
      <c r="AB20" s="23">
        <v>1.14</v>
      </c>
      <c r="AC20" s="15">
        <v>25</v>
      </c>
      <c r="AD20" s="15">
        <v>32</v>
      </c>
      <c r="AE20" s="16">
        <v>1.078</v>
      </c>
      <c r="AF20" s="17">
        <f t="shared" si="14"/>
        <v>26.950000000000003</v>
      </c>
      <c r="AG20" s="18">
        <f t="shared" si="15"/>
        <v>80.85000000000001</v>
      </c>
      <c r="AH20" s="18">
        <f t="shared" si="16"/>
        <v>13.475000000000001</v>
      </c>
      <c r="AI20" s="18">
        <f t="shared" si="17"/>
        <v>26.950000000000003</v>
      </c>
      <c r="AJ20" s="18">
        <f t="shared" si="18"/>
        <v>12.5</v>
      </c>
      <c r="AK20" s="18">
        <v>6</v>
      </c>
      <c r="AL20" s="19">
        <f t="shared" si="19"/>
        <v>20.05</v>
      </c>
      <c r="AM20" s="20">
        <f t="shared" si="12"/>
        <v>113.4</v>
      </c>
      <c r="AN20" s="21">
        <f t="shared" si="20"/>
        <v>5.749333333333333</v>
      </c>
      <c r="AO20" s="18">
        <f t="shared" si="21"/>
        <v>17.248</v>
      </c>
      <c r="AP20" s="18">
        <f t="shared" si="22"/>
        <v>2.8746666666666667</v>
      </c>
      <c r="AQ20" s="18">
        <f t="shared" si="23"/>
        <v>5.749333333333333</v>
      </c>
      <c r="AR20" s="18">
        <f t="shared" si="24"/>
        <v>16</v>
      </c>
      <c r="AS20" s="18">
        <v>6</v>
      </c>
      <c r="AT20" s="19">
        <f t="shared" si="25"/>
        <v>6.499555555555555</v>
      </c>
      <c r="AU20" s="20">
        <f t="shared" si="13"/>
        <v>39.74755555555556</v>
      </c>
    </row>
    <row r="21" spans="1:47" s="22" customFormat="1" ht="24.75" customHeight="1">
      <c r="A21" s="3">
        <v>9</v>
      </c>
      <c r="B21" s="4"/>
      <c r="C21" s="4">
        <v>2</v>
      </c>
      <c r="D21" s="5" t="s">
        <v>59</v>
      </c>
      <c r="E21" s="5" t="s">
        <v>98</v>
      </c>
      <c r="F21" s="5"/>
      <c r="G21" s="4" t="s">
        <v>65</v>
      </c>
      <c r="H21" s="6">
        <v>6599</v>
      </c>
      <c r="I21" s="4" t="s">
        <v>192</v>
      </c>
      <c r="J21" s="7"/>
      <c r="K21" s="8"/>
      <c r="L21" s="8"/>
      <c r="M21" s="8"/>
      <c r="N21" s="8"/>
      <c r="O21" s="9" t="s">
        <v>49</v>
      </c>
      <c r="P21" s="10">
        <v>0</v>
      </c>
      <c r="Q21" s="11">
        <v>12</v>
      </c>
      <c r="R21" s="11" t="s">
        <v>66</v>
      </c>
      <c r="S21" s="12">
        <v>12</v>
      </c>
      <c r="T21" s="12">
        <v>777</v>
      </c>
      <c r="U21" s="13" t="s">
        <v>47</v>
      </c>
      <c r="V21" s="13">
        <v>1</v>
      </c>
      <c r="W21" s="13"/>
      <c r="X21" s="13">
        <v>0</v>
      </c>
      <c r="Y21" s="13">
        <v>6</v>
      </c>
      <c r="Z21" s="14" t="s">
        <v>274</v>
      </c>
      <c r="AA21" s="17">
        <v>1.79</v>
      </c>
      <c r="AB21" s="23">
        <v>1.14</v>
      </c>
      <c r="AC21" s="15">
        <v>25</v>
      </c>
      <c r="AD21" s="15">
        <v>32</v>
      </c>
      <c r="AE21" s="16">
        <v>1.078</v>
      </c>
      <c r="AF21" s="17">
        <f t="shared" si="14"/>
        <v>0</v>
      </c>
      <c r="AG21" s="18">
        <f t="shared" si="15"/>
        <v>0</v>
      </c>
      <c r="AH21" s="18">
        <f t="shared" si="16"/>
        <v>0</v>
      </c>
      <c r="AI21" s="18">
        <f t="shared" si="17"/>
        <v>0</v>
      </c>
      <c r="AJ21" s="18">
        <f t="shared" si="18"/>
        <v>0</v>
      </c>
      <c r="AK21" s="18">
        <v>7</v>
      </c>
      <c r="AL21" s="19">
        <f t="shared" si="19"/>
        <v>0</v>
      </c>
      <c r="AM21" s="20">
        <f t="shared" si="12"/>
        <v>0</v>
      </c>
      <c r="AN21" s="21">
        <f t="shared" si="20"/>
        <v>0</v>
      </c>
      <c r="AO21" s="18">
        <f t="shared" si="21"/>
        <v>0</v>
      </c>
      <c r="AP21" s="18">
        <f t="shared" si="22"/>
        <v>0</v>
      </c>
      <c r="AQ21" s="18">
        <f t="shared" si="23"/>
        <v>0</v>
      </c>
      <c r="AR21" s="18">
        <f t="shared" si="24"/>
        <v>0</v>
      </c>
      <c r="AS21" s="18">
        <v>7</v>
      </c>
      <c r="AT21" s="19">
        <f t="shared" si="25"/>
        <v>0</v>
      </c>
      <c r="AU21" s="20">
        <f t="shared" si="13"/>
        <v>0</v>
      </c>
    </row>
    <row r="22" spans="1:47" s="22" customFormat="1" ht="24.75" customHeight="1">
      <c r="A22" s="45">
        <v>10</v>
      </c>
      <c r="B22" s="46"/>
      <c r="C22" s="46">
        <v>1</v>
      </c>
      <c r="D22" s="48" t="s">
        <v>191</v>
      </c>
      <c r="E22" s="48" t="s">
        <v>56</v>
      </c>
      <c r="F22" s="48"/>
      <c r="G22" s="46" t="s">
        <v>65</v>
      </c>
      <c r="H22" s="66">
        <v>14492</v>
      </c>
      <c r="I22" s="46" t="s">
        <v>195</v>
      </c>
      <c r="J22" s="51"/>
      <c r="K22" s="52"/>
      <c r="L22" s="52"/>
      <c r="M22" s="52"/>
      <c r="N22" s="52"/>
      <c r="O22" s="50" t="s">
        <v>46</v>
      </c>
      <c r="P22" s="53">
        <v>1</v>
      </c>
      <c r="Q22" s="54">
        <v>12</v>
      </c>
      <c r="R22" s="54" t="s">
        <v>66</v>
      </c>
      <c r="S22" s="55">
        <v>12</v>
      </c>
      <c r="T22" s="55">
        <v>778</v>
      </c>
      <c r="U22" s="56" t="s">
        <v>47</v>
      </c>
      <c r="V22" s="56">
        <v>1</v>
      </c>
      <c r="W22" s="56"/>
      <c r="X22" s="56">
        <v>0</v>
      </c>
      <c r="Y22" s="56">
        <v>12</v>
      </c>
      <c r="Z22" s="57" t="s">
        <v>259</v>
      </c>
      <c r="AA22" s="56">
        <v>3.52</v>
      </c>
      <c r="AB22" s="65">
        <v>2.24</v>
      </c>
      <c r="AC22" s="59">
        <v>33</v>
      </c>
      <c r="AD22" s="59">
        <v>39</v>
      </c>
      <c r="AE22" s="60">
        <v>1.078</v>
      </c>
      <c r="AF22" s="58">
        <f t="shared" si="14"/>
        <v>35.574000000000005</v>
      </c>
      <c r="AG22" s="61">
        <f t="shared" si="15"/>
        <v>106.72200000000001</v>
      </c>
      <c r="AH22" s="61">
        <f t="shared" si="16"/>
        <v>17.787000000000003</v>
      </c>
      <c r="AI22" s="61">
        <f t="shared" si="17"/>
        <v>35.574000000000005</v>
      </c>
      <c r="AJ22" s="61">
        <f t="shared" si="18"/>
        <v>16.5</v>
      </c>
      <c r="AK22" s="61">
        <v>8</v>
      </c>
      <c r="AL22" s="62">
        <f t="shared" si="19"/>
        <v>26.466000000000005</v>
      </c>
      <c r="AM22" s="63">
        <f t="shared" si="12"/>
        <v>149.68800000000002</v>
      </c>
      <c r="AN22" s="64">
        <f t="shared" si="20"/>
        <v>7.007000000000001</v>
      </c>
      <c r="AO22" s="61">
        <f t="shared" si="21"/>
        <v>21.021</v>
      </c>
      <c r="AP22" s="61">
        <f t="shared" si="22"/>
        <v>3.5035000000000003</v>
      </c>
      <c r="AQ22" s="61">
        <f t="shared" si="23"/>
        <v>7.007000000000001</v>
      </c>
      <c r="AR22" s="61">
        <f t="shared" si="24"/>
        <v>19.5</v>
      </c>
      <c r="AS22" s="61">
        <v>8</v>
      </c>
      <c r="AT22" s="62">
        <f t="shared" si="25"/>
        <v>7.921333333333334</v>
      </c>
      <c r="AU22" s="63">
        <f t="shared" si="13"/>
        <v>48.44233333333334</v>
      </c>
    </row>
    <row r="23" spans="1:47" s="22" customFormat="1" ht="24.75" customHeight="1">
      <c r="A23" s="45">
        <v>10</v>
      </c>
      <c r="B23" s="46"/>
      <c r="C23" s="46">
        <v>2</v>
      </c>
      <c r="D23" s="48" t="s">
        <v>59</v>
      </c>
      <c r="E23" s="48" t="s">
        <v>98</v>
      </c>
      <c r="F23" s="48"/>
      <c r="G23" s="46" t="s">
        <v>65</v>
      </c>
      <c r="H23" s="66">
        <v>6599</v>
      </c>
      <c r="I23" s="46" t="s">
        <v>192</v>
      </c>
      <c r="J23" s="51"/>
      <c r="K23" s="52"/>
      <c r="L23" s="52"/>
      <c r="M23" s="52"/>
      <c r="N23" s="52"/>
      <c r="O23" s="50" t="s">
        <v>49</v>
      </c>
      <c r="P23" s="53">
        <v>0</v>
      </c>
      <c r="Q23" s="54">
        <v>12</v>
      </c>
      <c r="R23" s="54" t="s">
        <v>66</v>
      </c>
      <c r="S23" s="55">
        <v>12</v>
      </c>
      <c r="T23" s="55">
        <v>778</v>
      </c>
      <c r="U23" s="56" t="s">
        <v>47</v>
      </c>
      <c r="V23" s="56">
        <v>1</v>
      </c>
      <c r="W23" s="56"/>
      <c r="X23" s="56">
        <v>0</v>
      </c>
      <c r="Y23" s="56">
        <v>12</v>
      </c>
      <c r="Z23" s="57" t="s">
        <v>259</v>
      </c>
      <c r="AA23" s="56">
        <v>3.52</v>
      </c>
      <c r="AB23" s="65">
        <v>2.24</v>
      </c>
      <c r="AC23" s="59">
        <v>33</v>
      </c>
      <c r="AD23" s="59">
        <v>39</v>
      </c>
      <c r="AE23" s="60">
        <v>1.078</v>
      </c>
      <c r="AF23" s="58">
        <f t="shared" si="14"/>
        <v>0</v>
      </c>
      <c r="AG23" s="61">
        <f t="shared" si="15"/>
        <v>0</v>
      </c>
      <c r="AH23" s="61">
        <f t="shared" si="16"/>
        <v>0</v>
      </c>
      <c r="AI23" s="61">
        <f t="shared" si="17"/>
        <v>0</v>
      </c>
      <c r="AJ23" s="61">
        <f t="shared" si="18"/>
        <v>0</v>
      </c>
      <c r="AK23" s="61">
        <v>9</v>
      </c>
      <c r="AL23" s="62">
        <f t="shared" si="19"/>
        <v>0</v>
      </c>
      <c r="AM23" s="63">
        <f t="shared" si="12"/>
        <v>0</v>
      </c>
      <c r="AN23" s="64">
        <f t="shared" si="20"/>
        <v>0</v>
      </c>
      <c r="AO23" s="61">
        <f t="shared" si="21"/>
        <v>0</v>
      </c>
      <c r="AP23" s="61">
        <f t="shared" si="22"/>
        <v>0</v>
      </c>
      <c r="AQ23" s="61">
        <f t="shared" si="23"/>
        <v>0</v>
      </c>
      <c r="AR23" s="61">
        <f t="shared" si="24"/>
        <v>0</v>
      </c>
      <c r="AS23" s="61">
        <v>9</v>
      </c>
      <c r="AT23" s="62">
        <f t="shared" si="25"/>
        <v>0</v>
      </c>
      <c r="AU23" s="63">
        <f t="shared" si="13"/>
        <v>0</v>
      </c>
    </row>
    <row r="24" spans="1:47" s="22" customFormat="1" ht="24.75" customHeight="1">
      <c r="A24" s="3">
        <v>11</v>
      </c>
      <c r="B24" s="4"/>
      <c r="C24" s="4">
        <v>1</v>
      </c>
      <c r="D24" s="5" t="s">
        <v>163</v>
      </c>
      <c r="E24" s="5" t="s">
        <v>58</v>
      </c>
      <c r="F24" s="5"/>
      <c r="G24" s="4" t="s">
        <v>65</v>
      </c>
      <c r="H24" s="6">
        <v>9705</v>
      </c>
      <c r="I24" s="4"/>
      <c r="J24" s="7"/>
      <c r="K24" s="8"/>
      <c r="L24" s="8"/>
      <c r="M24" s="8"/>
      <c r="N24" s="8"/>
      <c r="O24" s="9" t="s">
        <v>46</v>
      </c>
      <c r="P24" s="10">
        <v>1</v>
      </c>
      <c r="Q24" s="11">
        <v>12</v>
      </c>
      <c r="R24" s="11" t="s">
        <v>66</v>
      </c>
      <c r="S24" s="12">
        <v>12</v>
      </c>
      <c r="T24" s="12">
        <v>817</v>
      </c>
      <c r="U24" s="13" t="s">
        <v>47</v>
      </c>
      <c r="V24" s="13">
        <v>1</v>
      </c>
      <c r="W24" s="13"/>
      <c r="X24" s="13">
        <v>0</v>
      </c>
      <c r="Y24" s="13">
        <v>46</v>
      </c>
      <c r="Z24" s="14" t="s">
        <v>249</v>
      </c>
      <c r="AA24" s="13">
        <v>13.25</v>
      </c>
      <c r="AB24" s="23">
        <v>8.43</v>
      </c>
      <c r="AC24" s="15">
        <v>25</v>
      </c>
      <c r="AD24" s="15">
        <v>30</v>
      </c>
      <c r="AE24" s="16">
        <v>1.078</v>
      </c>
      <c r="AF24" s="17">
        <f t="shared" si="14"/>
        <v>26.950000000000003</v>
      </c>
      <c r="AG24" s="18">
        <f t="shared" si="15"/>
        <v>80.85000000000001</v>
      </c>
      <c r="AH24" s="18">
        <f t="shared" si="16"/>
        <v>13.475000000000001</v>
      </c>
      <c r="AI24" s="18">
        <f t="shared" si="17"/>
        <v>26.950000000000003</v>
      </c>
      <c r="AJ24" s="18">
        <f t="shared" si="18"/>
        <v>12.5</v>
      </c>
      <c r="AK24" s="18">
        <v>10</v>
      </c>
      <c r="AL24" s="19">
        <f t="shared" si="19"/>
        <v>20.05</v>
      </c>
      <c r="AM24" s="20">
        <f t="shared" si="12"/>
        <v>113.4</v>
      </c>
      <c r="AN24" s="21">
        <f t="shared" si="20"/>
        <v>5.390000000000001</v>
      </c>
      <c r="AO24" s="18">
        <f t="shared" si="21"/>
        <v>16.17</v>
      </c>
      <c r="AP24" s="18">
        <f t="shared" si="22"/>
        <v>2.6950000000000003</v>
      </c>
      <c r="AQ24" s="18">
        <f t="shared" si="23"/>
        <v>5.390000000000001</v>
      </c>
      <c r="AR24" s="18">
        <f t="shared" si="24"/>
        <v>15</v>
      </c>
      <c r="AS24" s="18">
        <v>10</v>
      </c>
      <c r="AT24" s="19">
        <f t="shared" si="25"/>
        <v>6.093333333333334</v>
      </c>
      <c r="AU24" s="20">
        <f t="shared" si="13"/>
        <v>37.263333333333335</v>
      </c>
    </row>
    <row r="25" spans="1:47" s="22" customFormat="1" ht="24.75" customHeight="1">
      <c r="A25" s="45">
        <v>12</v>
      </c>
      <c r="B25" s="46"/>
      <c r="C25" s="46">
        <v>1</v>
      </c>
      <c r="D25" s="48" t="s">
        <v>199</v>
      </c>
      <c r="E25" s="48" t="s">
        <v>200</v>
      </c>
      <c r="F25" s="48"/>
      <c r="G25" s="46" t="s">
        <v>65</v>
      </c>
      <c r="H25" s="49">
        <v>5663</v>
      </c>
      <c r="I25" s="50" t="s">
        <v>196</v>
      </c>
      <c r="J25" s="51"/>
      <c r="K25" s="52"/>
      <c r="L25" s="52"/>
      <c r="M25" s="52"/>
      <c r="N25" s="52"/>
      <c r="O25" s="50" t="s">
        <v>49</v>
      </c>
      <c r="P25" s="53">
        <v>0</v>
      </c>
      <c r="Q25" s="54">
        <v>12</v>
      </c>
      <c r="R25" s="54" t="s">
        <v>66</v>
      </c>
      <c r="S25" s="55">
        <v>12</v>
      </c>
      <c r="T25" s="55">
        <v>869</v>
      </c>
      <c r="U25" s="56" t="s">
        <v>47</v>
      </c>
      <c r="V25" s="56">
        <v>1</v>
      </c>
      <c r="W25" s="56"/>
      <c r="X25" s="56">
        <v>0</v>
      </c>
      <c r="Y25" s="56">
        <v>12</v>
      </c>
      <c r="Z25" s="57" t="s">
        <v>251</v>
      </c>
      <c r="AA25" s="56">
        <v>3.62</v>
      </c>
      <c r="AB25" s="65">
        <v>2.31</v>
      </c>
      <c r="AC25" s="59">
        <v>37</v>
      </c>
      <c r="AD25" s="59">
        <v>43</v>
      </c>
      <c r="AE25" s="60">
        <v>1.078</v>
      </c>
      <c r="AF25" s="58">
        <f t="shared" si="14"/>
        <v>0</v>
      </c>
      <c r="AG25" s="61">
        <f t="shared" si="15"/>
        <v>0</v>
      </c>
      <c r="AH25" s="61">
        <f t="shared" si="16"/>
        <v>0</v>
      </c>
      <c r="AI25" s="61">
        <f t="shared" si="17"/>
        <v>0</v>
      </c>
      <c r="AJ25" s="61">
        <f t="shared" si="18"/>
        <v>0</v>
      </c>
      <c r="AK25" s="61">
        <v>11</v>
      </c>
      <c r="AL25" s="62">
        <f t="shared" si="19"/>
        <v>0</v>
      </c>
      <c r="AM25" s="63">
        <f t="shared" si="12"/>
        <v>0</v>
      </c>
      <c r="AN25" s="64">
        <f t="shared" si="20"/>
        <v>0</v>
      </c>
      <c r="AO25" s="61">
        <f t="shared" si="21"/>
        <v>0</v>
      </c>
      <c r="AP25" s="61">
        <f t="shared" si="22"/>
        <v>0</v>
      </c>
      <c r="AQ25" s="61">
        <f t="shared" si="23"/>
        <v>0</v>
      </c>
      <c r="AR25" s="61">
        <f t="shared" si="24"/>
        <v>0</v>
      </c>
      <c r="AS25" s="61">
        <v>11</v>
      </c>
      <c r="AT25" s="62">
        <f t="shared" si="25"/>
        <v>0</v>
      </c>
      <c r="AU25" s="63">
        <f t="shared" si="13"/>
        <v>0</v>
      </c>
    </row>
    <row r="26" spans="1:47" s="22" customFormat="1" ht="24.75" customHeight="1">
      <c r="A26" s="45">
        <v>12</v>
      </c>
      <c r="B26" s="46"/>
      <c r="C26" s="46">
        <v>2</v>
      </c>
      <c r="D26" s="48" t="s">
        <v>201</v>
      </c>
      <c r="E26" s="48" t="s">
        <v>202</v>
      </c>
      <c r="F26" s="48"/>
      <c r="G26" s="46" t="s">
        <v>65</v>
      </c>
      <c r="H26" s="49">
        <v>17054</v>
      </c>
      <c r="I26" s="50" t="s">
        <v>197</v>
      </c>
      <c r="J26" s="51"/>
      <c r="K26" s="52"/>
      <c r="L26" s="52"/>
      <c r="M26" s="52"/>
      <c r="N26" s="52"/>
      <c r="O26" s="50" t="s">
        <v>46</v>
      </c>
      <c r="P26" s="53">
        <v>1</v>
      </c>
      <c r="Q26" s="54">
        <v>12</v>
      </c>
      <c r="R26" s="54" t="s">
        <v>66</v>
      </c>
      <c r="S26" s="55">
        <v>12</v>
      </c>
      <c r="T26" s="55">
        <v>869</v>
      </c>
      <c r="U26" s="56" t="s">
        <v>47</v>
      </c>
      <c r="V26" s="56">
        <v>1</v>
      </c>
      <c r="W26" s="56"/>
      <c r="X26" s="56">
        <v>0</v>
      </c>
      <c r="Y26" s="56">
        <v>12</v>
      </c>
      <c r="Z26" s="57" t="s">
        <v>251</v>
      </c>
      <c r="AA26" s="56">
        <v>3.62</v>
      </c>
      <c r="AB26" s="65">
        <v>2.31</v>
      </c>
      <c r="AC26" s="59">
        <v>37</v>
      </c>
      <c r="AD26" s="59">
        <v>43</v>
      </c>
      <c r="AE26" s="60">
        <v>1.078</v>
      </c>
      <c r="AF26" s="58">
        <f t="shared" si="14"/>
        <v>39.886</v>
      </c>
      <c r="AG26" s="61">
        <f t="shared" si="15"/>
        <v>119.65800000000002</v>
      </c>
      <c r="AH26" s="61">
        <f t="shared" si="16"/>
        <v>19.943</v>
      </c>
      <c r="AI26" s="61">
        <f t="shared" si="17"/>
        <v>39.886</v>
      </c>
      <c r="AJ26" s="61">
        <f t="shared" si="18"/>
        <v>18.5</v>
      </c>
      <c r="AK26" s="61">
        <v>12</v>
      </c>
      <c r="AL26" s="62">
        <f t="shared" si="19"/>
        <v>29.674000000000003</v>
      </c>
      <c r="AM26" s="63">
        <f t="shared" si="12"/>
        <v>167.83200000000002</v>
      </c>
      <c r="AN26" s="64">
        <f t="shared" si="20"/>
        <v>7.725666666666668</v>
      </c>
      <c r="AO26" s="61">
        <f t="shared" si="21"/>
        <v>23.177000000000003</v>
      </c>
      <c r="AP26" s="61">
        <f t="shared" si="22"/>
        <v>3.862833333333334</v>
      </c>
      <c r="AQ26" s="61">
        <f t="shared" si="23"/>
        <v>7.725666666666668</v>
      </c>
      <c r="AR26" s="61">
        <f t="shared" si="24"/>
        <v>21.5</v>
      </c>
      <c r="AS26" s="61">
        <v>12</v>
      </c>
      <c r="AT26" s="62">
        <f t="shared" si="25"/>
        <v>8.73377777777778</v>
      </c>
      <c r="AU26" s="63">
        <f t="shared" si="13"/>
        <v>53.41077777777779</v>
      </c>
    </row>
    <row r="27" spans="1:47" s="22" customFormat="1" ht="24.75" customHeight="1">
      <c r="A27" s="45">
        <v>12</v>
      </c>
      <c r="B27" s="46"/>
      <c r="C27" s="46">
        <v>3</v>
      </c>
      <c r="D27" s="48" t="s">
        <v>201</v>
      </c>
      <c r="E27" s="48" t="s">
        <v>54</v>
      </c>
      <c r="F27" s="48"/>
      <c r="G27" s="46" t="s">
        <v>65</v>
      </c>
      <c r="H27" s="49">
        <v>5785</v>
      </c>
      <c r="I27" s="50" t="s">
        <v>198</v>
      </c>
      <c r="J27" s="51"/>
      <c r="K27" s="52"/>
      <c r="L27" s="52"/>
      <c r="M27" s="52"/>
      <c r="N27" s="52"/>
      <c r="O27" s="50" t="s">
        <v>49</v>
      </c>
      <c r="P27" s="53">
        <v>0</v>
      </c>
      <c r="Q27" s="54">
        <v>12</v>
      </c>
      <c r="R27" s="54" t="s">
        <v>66</v>
      </c>
      <c r="S27" s="55">
        <v>12</v>
      </c>
      <c r="T27" s="55">
        <v>869</v>
      </c>
      <c r="U27" s="56" t="s">
        <v>47</v>
      </c>
      <c r="V27" s="56">
        <v>1</v>
      </c>
      <c r="W27" s="56"/>
      <c r="X27" s="56">
        <v>0</v>
      </c>
      <c r="Y27" s="56">
        <v>12</v>
      </c>
      <c r="Z27" s="57" t="s">
        <v>251</v>
      </c>
      <c r="AA27" s="56">
        <v>3.62</v>
      </c>
      <c r="AB27" s="65">
        <v>2.31</v>
      </c>
      <c r="AC27" s="59">
        <v>37</v>
      </c>
      <c r="AD27" s="59">
        <v>43</v>
      </c>
      <c r="AE27" s="60">
        <v>1.078</v>
      </c>
      <c r="AF27" s="58">
        <f t="shared" si="14"/>
        <v>0</v>
      </c>
      <c r="AG27" s="61">
        <f t="shared" si="15"/>
        <v>0</v>
      </c>
      <c r="AH27" s="61">
        <f t="shared" si="16"/>
        <v>0</v>
      </c>
      <c r="AI27" s="61">
        <f t="shared" si="17"/>
        <v>0</v>
      </c>
      <c r="AJ27" s="61">
        <f t="shared" si="18"/>
        <v>0</v>
      </c>
      <c r="AK27" s="61">
        <v>13</v>
      </c>
      <c r="AL27" s="62">
        <f t="shared" si="19"/>
        <v>0</v>
      </c>
      <c r="AM27" s="63">
        <f t="shared" si="12"/>
        <v>0</v>
      </c>
      <c r="AN27" s="64">
        <f t="shared" si="20"/>
        <v>0</v>
      </c>
      <c r="AO27" s="61">
        <f t="shared" si="21"/>
        <v>0</v>
      </c>
      <c r="AP27" s="61">
        <f t="shared" si="22"/>
        <v>0</v>
      </c>
      <c r="AQ27" s="61">
        <f t="shared" si="23"/>
        <v>0</v>
      </c>
      <c r="AR27" s="61">
        <f t="shared" si="24"/>
        <v>0</v>
      </c>
      <c r="AS27" s="61">
        <v>13</v>
      </c>
      <c r="AT27" s="62">
        <f t="shared" si="25"/>
        <v>0</v>
      </c>
      <c r="AU27" s="63">
        <f t="shared" si="13"/>
        <v>0</v>
      </c>
    </row>
    <row r="28" spans="1:47" s="22" customFormat="1" ht="24.75" customHeight="1">
      <c r="A28" s="3">
        <v>13</v>
      </c>
      <c r="B28" s="4"/>
      <c r="C28" s="4">
        <v>1</v>
      </c>
      <c r="D28" s="5" t="s">
        <v>199</v>
      </c>
      <c r="E28" s="5" t="s">
        <v>200</v>
      </c>
      <c r="F28" s="5"/>
      <c r="G28" s="4" t="s">
        <v>65</v>
      </c>
      <c r="H28" s="27">
        <v>5663</v>
      </c>
      <c r="I28" s="9" t="s">
        <v>196</v>
      </c>
      <c r="J28" s="7"/>
      <c r="K28" s="8"/>
      <c r="L28" s="8"/>
      <c r="M28" s="8"/>
      <c r="N28" s="8"/>
      <c r="O28" s="9" t="s">
        <v>49</v>
      </c>
      <c r="P28" s="10">
        <v>0</v>
      </c>
      <c r="Q28" s="11">
        <v>12</v>
      </c>
      <c r="R28" s="11" t="s">
        <v>66</v>
      </c>
      <c r="S28" s="12">
        <v>12</v>
      </c>
      <c r="T28" s="12">
        <v>870</v>
      </c>
      <c r="U28" s="13" t="s">
        <v>47</v>
      </c>
      <c r="V28" s="13">
        <v>1</v>
      </c>
      <c r="W28" s="13"/>
      <c r="X28" s="13">
        <v>0</v>
      </c>
      <c r="Y28" s="13">
        <v>12</v>
      </c>
      <c r="Z28" s="14" t="s">
        <v>251</v>
      </c>
      <c r="AA28" s="17">
        <v>3.62</v>
      </c>
      <c r="AB28" s="23">
        <v>2.31</v>
      </c>
      <c r="AC28" s="15">
        <v>40</v>
      </c>
      <c r="AD28" s="15">
        <v>50</v>
      </c>
      <c r="AE28" s="16">
        <v>1.078</v>
      </c>
      <c r="AF28" s="17">
        <f t="shared" si="14"/>
        <v>0</v>
      </c>
      <c r="AG28" s="18">
        <f t="shared" si="15"/>
        <v>0</v>
      </c>
      <c r="AH28" s="18">
        <f t="shared" si="16"/>
        <v>0</v>
      </c>
      <c r="AI28" s="18">
        <f t="shared" si="17"/>
        <v>0</v>
      </c>
      <c r="AJ28" s="18">
        <f t="shared" si="18"/>
        <v>0</v>
      </c>
      <c r="AK28" s="18">
        <v>14</v>
      </c>
      <c r="AL28" s="19">
        <f t="shared" si="19"/>
        <v>0</v>
      </c>
      <c r="AM28" s="20">
        <f t="shared" si="12"/>
        <v>0</v>
      </c>
      <c r="AN28" s="21">
        <f t="shared" si="20"/>
        <v>0</v>
      </c>
      <c r="AO28" s="18">
        <f t="shared" si="21"/>
        <v>0</v>
      </c>
      <c r="AP28" s="18">
        <f t="shared" si="22"/>
        <v>0</v>
      </c>
      <c r="AQ28" s="18">
        <f t="shared" si="23"/>
        <v>0</v>
      </c>
      <c r="AR28" s="18">
        <f t="shared" si="24"/>
        <v>0</v>
      </c>
      <c r="AS28" s="18">
        <v>14</v>
      </c>
      <c r="AT28" s="19">
        <f t="shared" si="25"/>
        <v>0</v>
      </c>
      <c r="AU28" s="20">
        <f t="shared" si="13"/>
        <v>0</v>
      </c>
    </row>
    <row r="29" spans="1:47" s="22" customFormat="1" ht="24.75" customHeight="1">
      <c r="A29" s="3">
        <v>13</v>
      </c>
      <c r="B29" s="4"/>
      <c r="C29" s="4">
        <v>2</v>
      </c>
      <c r="D29" s="5" t="s">
        <v>201</v>
      </c>
      <c r="E29" s="5" t="s">
        <v>202</v>
      </c>
      <c r="F29" s="5"/>
      <c r="G29" s="4" t="s">
        <v>65</v>
      </c>
      <c r="H29" s="27">
        <v>17054</v>
      </c>
      <c r="I29" s="9" t="s">
        <v>197</v>
      </c>
      <c r="J29" s="7"/>
      <c r="K29" s="8"/>
      <c r="L29" s="8"/>
      <c r="M29" s="8"/>
      <c r="N29" s="8"/>
      <c r="O29" s="9" t="s">
        <v>46</v>
      </c>
      <c r="P29" s="10">
        <v>1</v>
      </c>
      <c r="Q29" s="11">
        <v>12</v>
      </c>
      <c r="R29" s="11" t="s">
        <v>66</v>
      </c>
      <c r="S29" s="12">
        <v>12</v>
      </c>
      <c r="T29" s="12">
        <v>870</v>
      </c>
      <c r="U29" s="13" t="s">
        <v>47</v>
      </c>
      <c r="V29" s="13">
        <v>1</v>
      </c>
      <c r="W29" s="13"/>
      <c r="X29" s="13">
        <v>0</v>
      </c>
      <c r="Y29" s="13">
        <v>12</v>
      </c>
      <c r="Z29" s="14" t="s">
        <v>251</v>
      </c>
      <c r="AA29" s="17">
        <v>3.62</v>
      </c>
      <c r="AB29" s="23">
        <v>2.31</v>
      </c>
      <c r="AC29" s="15">
        <v>40</v>
      </c>
      <c r="AD29" s="15">
        <v>50</v>
      </c>
      <c r="AE29" s="16">
        <v>1.078</v>
      </c>
      <c r="AF29" s="17">
        <f t="shared" si="14"/>
        <v>43.120000000000005</v>
      </c>
      <c r="AG29" s="18">
        <f t="shared" si="15"/>
        <v>129.36</v>
      </c>
      <c r="AH29" s="18">
        <f t="shared" si="16"/>
        <v>21.560000000000002</v>
      </c>
      <c r="AI29" s="18">
        <f t="shared" si="17"/>
        <v>43.120000000000005</v>
      </c>
      <c r="AJ29" s="18">
        <f t="shared" si="18"/>
        <v>20</v>
      </c>
      <c r="AK29" s="18">
        <v>15</v>
      </c>
      <c r="AL29" s="19">
        <f t="shared" si="19"/>
        <v>32.080000000000005</v>
      </c>
      <c r="AM29" s="20">
        <f t="shared" si="12"/>
        <v>181.44000000000003</v>
      </c>
      <c r="AN29" s="21">
        <f t="shared" si="20"/>
        <v>8.983333333333334</v>
      </c>
      <c r="AO29" s="18">
        <f t="shared" si="21"/>
        <v>26.950000000000003</v>
      </c>
      <c r="AP29" s="18">
        <f t="shared" si="22"/>
        <v>4.491666666666667</v>
      </c>
      <c r="AQ29" s="18">
        <f t="shared" si="23"/>
        <v>8.983333333333334</v>
      </c>
      <c r="AR29" s="18">
        <f t="shared" si="24"/>
        <v>25</v>
      </c>
      <c r="AS29" s="18">
        <v>15</v>
      </c>
      <c r="AT29" s="19">
        <f t="shared" si="25"/>
        <v>10.155555555555557</v>
      </c>
      <c r="AU29" s="20">
        <f t="shared" si="13"/>
        <v>62.10555555555556</v>
      </c>
    </row>
    <row r="30" spans="1:47" s="22" customFormat="1" ht="24.75" customHeight="1">
      <c r="A30" s="3">
        <v>13</v>
      </c>
      <c r="B30" s="4"/>
      <c r="C30" s="4">
        <v>3</v>
      </c>
      <c r="D30" s="5" t="s">
        <v>201</v>
      </c>
      <c r="E30" s="5" t="s">
        <v>54</v>
      </c>
      <c r="F30" s="5"/>
      <c r="G30" s="4" t="s">
        <v>65</v>
      </c>
      <c r="H30" s="27">
        <v>5785</v>
      </c>
      <c r="I30" s="9" t="s">
        <v>198</v>
      </c>
      <c r="J30" s="7"/>
      <c r="K30" s="8"/>
      <c r="L30" s="8"/>
      <c r="M30" s="8"/>
      <c r="N30" s="8"/>
      <c r="O30" s="9" t="s">
        <v>49</v>
      </c>
      <c r="P30" s="10">
        <v>0</v>
      </c>
      <c r="Q30" s="11">
        <v>12</v>
      </c>
      <c r="R30" s="11" t="s">
        <v>66</v>
      </c>
      <c r="S30" s="12">
        <v>12</v>
      </c>
      <c r="T30" s="12">
        <v>870</v>
      </c>
      <c r="U30" s="13" t="s">
        <v>47</v>
      </c>
      <c r="V30" s="13">
        <v>1</v>
      </c>
      <c r="W30" s="13"/>
      <c r="X30" s="13">
        <v>0</v>
      </c>
      <c r="Y30" s="13">
        <v>12</v>
      </c>
      <c r="Z30" s="14" t="s">
        <v>251</v>
      </c>
      <c r="AA30" s="17">
        <v>3.62</v>
      </c>
      <c r="AB30" s="23">
        <v>2.31</v>
      </c>
      <c r="AC30" s="15">
        <v>40</v>
      </c>
      <c r="AD30" s="15">
        <v>50</v>
      </c>
      <c r="AE30" s="16">
        <v>1.078</v>
      </c>
      <c r="AF30" s="17">
        <f t="shared" si="14"/>
        <v>0</v>
      </c>
      <c r="AG30" s="18">
        <f t="shared" si="15"/>
        <v>0</v>
      </c>
      <c r="AH30" s="18">
        <f t="shared" si="16"/>
        <v>0</v>
      </c>
      <c r="AI30" s="18">
        <f t="shared" si="17"/>
        <v>0</v>
      </c>
      <c r="AJ30" s="18">
        <f t="shared" si="18"/>
        <v>0</v>
      </c>
      <c r="AK30" s="18">
        <v>16</v>
      </c>
      <c r="AL30" s="19">
        <f t="shared" si="19"/>
        <v>0</v>
      </c>
      <c r="AM30" s="20">
        <f t="shared" si="12"/>
        <v>0</v>
      </c>
      <c r="AN30" s="21">
        <f t="shared" si="20"/>
        <v>0</v>
      </c>
      <c r="AO30" s="18">
        <f t="shared" si="21"/>
        <v>0</v>
      </c>
      <c r="AP30" s="18">
        <f t="shared" si="22"/>
        <v>0</v>
      </c>
      <c r="AQ30" s="18">
        <f t="shared" si="23"/>
        <v>0</v>
      </c>
      <c r="AR30" s="18">
        <f t="shared" si="24"/>
        <v>0</v>
      </c>
      <c r="AS30" s="18">
        <v>16</v>
      </c>
      <c r="AT30" s="19">
        <f t="shared" si="25"/>
        <v>0</v>
      </c>
      <c r="AU30" s="20">
        <f t="shared" si="13"/>
        <v>0</v>
      </c>
    </row>
    <row r="31" spans="1:47" s="22" customFormat="1" ht="24.75" customHeight="1" thickBot="1">
      <c r="A31" s="45">
        <v>14</v>
      </c>
      <c r="B31" s="46"/>
      <c r="C31" s="46">
        <v>1</v>
      </c>
      <c r="D31" s="48" t="s">
        <v>281</v>
      </c>
      <c r="E31" s="48" t="s">
        <v>58</v>
      </c>
      <c r="F31" s="48"/>
      <c r="G31" s="46" t="s">
        <v>65</v>
      </c>
      <c r="H31" s="49">
        <v>9705</v>
      </c>
      <c r="I31" s="50"/>
      <c r="J31" s="51"/>
      <c r="K31" s="52"/>
      <c r="L31" s="52"/>
      <c r="M31" s="52"/>
      <c r="N31" s="52"/>
      <c r="O31" s="50" t="s">
        <v>46</v>
      </c>
      <c r="P31" s="53">
        <v>1</v>
      </c>
      <c r="Q31" s="54">
        <v>12</v>
      </c>
      <c r="R31" s="54" t="s">
        <v>66</v>
      </c>
      <c r="S31" s="55">
        <v>12</v>
      </c>
      <c r="T31" s="55">
        <v>809</v>
      </c>
      <c r="U31" s="56" t="s">
        <v>47</v>
      </c>
      <c r="V31" s="56">
        <v>1</v>
      </c>
      <c r="W31" s="56"/>
      <c r="X31" s="56">
        <v>0</v>
      </c>
      <c r="Y31" s="56">
        <v>1</v>
      </c>
      <c r="Z31" s="57" t="s">
        <v>253</v>
      </c>
      <c r="AA31" s="58">
        <v>0.28</v>
      </c>
      <c r="AB31" s="65">
        <v>0.18</v>
      </c>
      <c r="AC31" s="59">
        <v>197</v>
      </c>
      <c r="AD31" s="59">
        <v>254</v>
      </c>
      <c r="AE31" s="60">
        <v>1.078</v>
      </c>
      <c r="AF31" s="58">
        <f>AC31*AE31*P31</f>
        <v>212.366</v>
      </c>
      <c r="AG31" s="61">
        <f t="shared" si="15"/>
        <v>637.0980000000001</v>
      </c>
      <c r="AH31" s="61">
        <f>AF31*0.5</f>
        <v>106.183</v>
      </c>
      <c r="AI31" s="61">
        <f>AF31</f>
        <v>212.366</v>
      </c>
      <c r="AJ31" s="61">
        <f>AC31*0.5*P31</f>
        <v>98.5</v>
      </c>
      <c r="AK31" s="61">
        <v>16</v>
      </c>
      <c r="AL31" s="62">
        <f>(AG31+AI31+AJ31)*2/12</f>
        <v>157.994</v>
      </c>
      <c r="AM31" s="63">
        <f>AG31+AJ31+AL31</f>
        <v>893.5920000000001</v>
      </c>
      <c r="AN31" s="64">
        <f>AD31*AE31*P31*2/12</f>
        <v>45.635333333333335</v>
      </c>
      <c r="AO31" s="61">
        <f t="shared" si="21"/>
        <v>136.906</v>
      </c>
      <c r="AP31" s="61">
        <f>AN31*0.5</f>
        <v>22.817666666666668</v>
      </c>
      <c r="AQ31" s="61">
        <f>AN31</f>
        <v>45.635333333333335</v>
      </c>
      <c r="AR31" s="61">
        <f>AD31*0.5*P31</f>
        <v>127</v>
      </c>
      <c r="AS31" s="61">
        <v>16</v>
      </c>
      <c r="AT31" s="62">
        <f>(AO31+AQ31+AR31)*2/12</f>
        <v>51.59022222222222</v>
      </c>
      <c r="AU31" s="63">
        <f>AO31+AR31+AT31</f>
        <v>315.49622222222223</v>
      </c>
    </row>
    <row r="32" spans="32:47" ht="24.75" customHeight="1" thickBot="1">
      <c r="AF32" s="97" t="s">
        <v>7</v>
      </c>
      <c r="AG32" s="98"/>
      <c r="AH32" s="98"/>
      <c r="AI32" s="98"/>
      <c r="AJ32" s="98"/>
      <c r="AK32" s="99"/>
      <c r="AL32" s="24"/>
      <c r="AM32" s="25">
        <f>SUM(AM4:AM31)</f>
        <v>7189.5599999999995</v>
      </c>
      <c r="AN32" s="97" t="s">
        <v>8</v>
      </c>
      <c r="AO32" s="98"/>
      <c r="AP32" s="98"/>
      <c r="AQ32" s="98"/>
      <c r="AR32" s="98"/>
      <c r="AS32" s="99"/>
      <c r="AT32" s="24"/>
      <c r="AU32" s="25">
        <f>SUM(AU4:AU31)</f>
        <v>2481.7379999999994</v>
      </c>
    </row>
  </sheetData>
  <sheetProtection/>
  <mergeCells count="10">
    <mergeCell ref="AF32:AK32"/>
    <mergeCell ref="AN32:AS32"/>
    <mergeCell ref="AF1:AM1"/>
    <mergeCell ref="AN1:AU1"/>
    <mergeCell ref="AF2:AM2"/>
    <mergeCell ref="AN2:AU2"/>
    <mergeCell ref="A1:P2"/>
    <mergeCell ref="Q1:AB2"/>
    <mergeCell ref="AC1:AD2"/>
    <mergeCell ref="AE1:A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37"/>
  <sheetViews>
    <sheetView zoomScalePageLayoutView="0" workbookViewId="0" topLeftCell="A22">
      <selection activeCell="AM4" sqref="AM4"/>
    </sheetView>
  </sheetViews>
  <sheetFormatPr defaultColWidth="9.140625" defaultRowHeight="12.75"/>
  <cols>
    <col min="1" max="1" width="4.00390625" style="1" customWidth="1"/>
    <col min="2" max="2" width="6.8515625" style="1" hidden="1" customWidth="1"/>
    <col min="3" max="3" width="3.140625" style="1" customWidth="1"/>
    <col min="4" max="4" width="20.140625" style="1" bestFit="1" customWidth="1"/>
    <col min="5" max="5" width="21.8515625" style="1" bestFit="1" customWidth="1"/>
    <col min="6" max="6" width="15.8515625" style="1" hidden="1" customWidth="1"/>
    <col min="7" max="7" width="15.421875" style="1" customWidth="1"/>
    <col min="8" max="8" width="12.28125" style="1" customWidth="1"/>
    <col min="9" max="9" width="20.7109375" style="1" customWidth="1"/>
    <col min="10" max="10" width="18.00390625" style="1" hidden="1" customWidth="1"/>
    <col min="11" max="11" width="10.57421875" style="1" hidden="1" customWidth="1"/>
    <col min="12" max="12" width="14.8515625" style="1" hidden="1" customWidth="1"/>
    <col min="13" max="13" width="3.57421875" style="1" hidden="1" customWidth="1"/>
    <col min="14" max="14" width="12.140625" style="1" hidden="1" customWidth="1"/>
    <col min="15" max="15" width="12.7109375" style="1" bestFit="1" customWidth="1"/>
    <col min="16" max="16" width="6.140625" style="1" customWidth="1"/>
    <col min="17" max="17" width="6.140625" style="1" bestFit="1" customWidth="1"/>
    <col min="18" max="18" width="9.8515625" style="1" customWidth="1"/>
    <col min="19" max="19" width="6.28125" style="1" customWidth="1"/>
    <col min="20" max="20" width="8.7109375" style="1" bestFit="1" customWidth="1"/>
    <col min="21" max="21" width="11.28125" style="1" customWidth="1"/>
    <col min="22" max="22" width="2.57421875" style="1" customWidth="1"/>
    <col min="23" max="23" width="11.7109375" style="1" hidden="1" customWidth="1"/>
    <col min="24" max="26" width="3.00390625" style="1" customWidth="1"/>
    <col min="27" max="27" width="5.28125" style="1" bestFit="1" customWidth="1"/>
    <col min="28" max="28" width="4.8515625" style="1" bestFit="1" customWidth="1"/>
    <col min="29" max="30" width="6.7109375" style="1" customWidth="1"/>
    <col min="31" max="32" width="8.8515625" style="1" customWidth="1"/>
    <col min="33" max="38" width="8.7109375" style="1" customWidth="1"/>
    <col min="39" max="39" width="10.421875" style="1" customWidth="1"/>
    <col min="40" max="40" width="8.8515625" style="1" customWidth="1"/>
    <col min="41" max="46" width="8.7109375" style="1" customWidth="1"/>
    <col min="47" max="47" width="10.28125" style="1" customWidth="1"/>
    <col min="48" max="16384" width="9.140625" style="1" customWidth="1"/>
  </cols>
  <sheetData>
    <row r="1" spans="1:47" ht="14.25" thickBot="1">
      <c r="A1" s="84" t="s">
        <v>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  <c r="Q1" s="84" t="s">
        <v>3</v>
      </c>
      <c r="R1" s="85"/>
      <c r="S1" s="85"/>
      <c r="T1" s="85"/>
      <c r="U1" s="85"/>
      <c r="V1" s="85"/>
      <c r="W1" s="85"/>
      <c r="X1" s="85"/>
      <c r="Y1" s="85"/>
      <c r="Z1" s="85"/>
      <c r="AA1" s="85"/>
      <c r="AB1" s="86"/>
      <c r="AC1" s="90" t="s">
        <v>4</v>
      </c>
      <c r="AD1" s="91"/>
      <c r="AE1" s="94" t="s">
        <v>5</v>
      </c>
      <c r="AF1" s="100" t="s">
        <v>6</v>
      </c>
      <c r="AG1" s="101"/>
      <c r="AH1" s="101"/>
      <c r="AI1" s="101"/>
      <c r="AJ1" s="101"/>
      <c r="AK1" s="101"/>
      <c r="AL1" s="101"/>
      <c r="AM1" s="102"/>
      <c r="AN1" s="100" t="s">
        <v>6</v>
      </c>
      <c r="AO1" s="101"/>
      <c r="AP1" s="101"/>
      <c r="AQ1" s="101"/>
      <c r="AR1" s="101"/>
      <c r="AS1" s="101"/>
      <c r="AT1" s="101"/>
      <c r="AU1" s="102"/>
    </row>
    <row r="2" spans="1:47" ht="14.25" thickBot="1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9"/>
      <c r="Q2" s="87"/>
      <c r="R2" s="88"/>
      <c r="S2" s="88"/>
      <c r="T2" s="88"/>
      <c r="U2" s="88"/>
      <c r="V2" s="88"/>
      <c r="W2" s="88"/>
      <c r="X2" s="88"/>
      <c r="Y2" s="88"/>
      <c r="Z2" s="88"/>
      <c r="AA2" s="88"/>
      <c r="AB2" s="89"/>
      <c r="AC2" s="92"/>
      <c r="AD2" s="93"/>
      <c r="AE2" s="95"/>
      <c r="AF2" s="100" t="s">
        <v>7</v>
      </c>
      <c r="AG2" s="101"/>
      <c r="AH2" s="101"/>
      <c r="AI2" s="101"/>
      <c r="AJ2" s="101"/>
      <c r="AK2" s="101"/>
      <c r="AL2" s="101"/>
      <c r="AM2" s="101"/>
      <c r="AN2" s="100" t="s">
        <v>8</v>
      </c>
      <c r="AO2" s="101"/>
      <c r="AP2" s="101"/>
      <c r="AQ2" s="101"/>
      <c r="AR2" s="101"/>
      <c r="AS2" s="101"/>
      <c r="AT2" s="101"/>
      <c r="AU2" s="102"/>
    </row>
    <row r="3" spans="1:47" s="2" customFormat="1" ht="79.5" customHeight="1" thickBot="1">
      <c r="A3" s="29" t="s">
        <v>9</v>
      </c>
      <c r="B3" s="30" t="s">
        <v>10</v>
      </c>
      <c r="C3" s="30" t="s">
        <v>11</v>
      </c>
      <c r="D3" s="31" t="s">
        <v>12</v>
      </c>
      <c r="E3" s="31" t="s">
        <v>13</v>
      </c>
      <c r="F3" s="32" t="s">
        <v>14</v>
      </c>
      <c r="G3" s="31" t="s">
        <v>15</v>
      </c>
      <c r="H3" s="33" t="s">
        <v>16</v>
      </c>
      <c r="I3" s="31" t="s">
        <v>17</v>
      </c>
      <c r="J3" s="32" t="s">
        <v>18</v>
      </c>
      <c r="K3" s="31" t="s">
        <v>19</v>
      </c>
      <c r="L3" s="31" t="s">
        <v>20</v>
      </c>
      <c r="M3" s="34" t="s">
        <v>21</v>
      </c>
      <c r="N3" s="35" t="s">
        <v>22</v>
      </c>
      <c r="O3" s="31" t="s">
        <v>23</v>
      </c>
      <c r="P3" s="34" t="s">
        <v>24</v>
      </c>
      <c r="Q3" s="34" t="s">
        <v>25</v>
      </c>
      <c r="R3" s="34" t="s">
        <v>26</v>
      </c>
      <c r="S3" s="36" t="s">
        <v>27</v>
      </c>
      <c r="T3" s="36" t="s">
        <v>28</v>
      </c>
      <c r="U3" s="36" t="s">
        <v>0</v>
      </c>
      <c r="V3" s="36" t="s">
        <v>29</v>
      </c>
      <c r="W3" s="36" t="s">
        <v>30</v>
      </c>
      <c r="X3" s="37" t="s">
        <v>31</v>
      </c>
      <c r="Y3" s="37" t="s">
        <v>32</v>
      </c>
      <c r="Z3" s="37" t="s">
        <v>33</v>
      </c>
      <c r="AA3" s="37" t="s">
        <v>34</v>
      </c>
      <c r="AB3" s="38" t="s">
        <v>35</v>
      </c>
      <c r="AC3" s="39" t="s">
        <v>36</v>
      </c>
      <c r="AD3" s="39" t="s">
        <v>37</v>
      </c>
      <c r="AE3" s="96"/>
      <c r="AF3" s="40" t="s">
        <v>38</v>
      </c>
      <c r="AG3" s="41" t="s">
        <v>39</v>
      </c>
      <c r="AH3" s="41" t="s">
        <v>40</v>
      </c>
      <c r="AI3" s="41" t="s">
        <v>41</v>
      </c>
      <c r="AJ3" s="41" t="s">
        <v>42</v>
      </c>
      <c r="AK3" s="41" t="s">
        <v>43</v>
      </c>
      <c r="AL3" s="42" t="s">
        <v>44</v>
      </c>
      <c r="AM3" s="43" t="s">
        <v>45</v>
      </c>
      <c r="AN3" s="40" t="s">
        <v>38</v>
      </c>
      <c r="AO3" s="41" t="s">
        <v>39</v>
      </c>
      <c r="AP3" s="41" t="s">
        <v>40</v>
      </c>
      <c r="AQ3" s="41" t="s">
        <v>41</v>
      </c>
      <c r="AR3" s="41" t="s">
        <v>42</v>
      </c>
      <c r="AS3" s="41" t="s">
        <v>43</v>
      </c>
      <c r="AT3" s="42" t="s">
        <v>44</v>
      </c>
      <c r="AU3" s="43" t="s">
        <v>45</v>
      </c>
    </row>
    <row r="4" spans="1:47" s="22" customFormat="1" ht="24.75" customHeight="1">
      <c r="A4" s="3">
        <v>1</v>
      </c>
      <c r="B4" s="4">
        <v>1</v>
      </c>
      <c r="C4" s="4">
        <v>1</v>
      </c>
      <c r="D4" s="67" t="s">
        <v>203</v>
      </c>
      <c r="E4" s="5"/>
      <c r="F4" s="5"/>
      <c r="G4" s="4"/>
      <c r="H4" s="6"/>
      <c r="I4" s="4"/>
      <c r="J4" s="7"/>
      <c r="K4" s="8"/>
      <c r="L4" s="8"/>
      <c r="M4" s="8"/>
      <c r="N4" s="8"/>
      <c r="O4" s="9" t="s">
        <v>46</v>
      </c>
      <c r="P4" s="10">
        <v>1</v>
      </c>
      <c r="Q4" s="11">
        <v>12</v>
      </c>
      <c r="R4" s="11" t="s">
        <v>66</v>
      </c>
      <c r="S4" s="12">
        <v>13</v>
      </c>
      <c r="T4" s="12">
        <v>20</v>
      </c>
      <c r="U4" s="13" t="s">
        <v>204</v>
      </c>
      <c r="V4" s="13">
        <v>2</v>
      </c>
      <c r="W4" s="13"/>
      <c r="X4" s="13">
        <v>5</v>
      </c>
      <c r="Y4" s="13">
        <v>98</v>
      </c>
      <c r="Z4" s="14" t="s">
        <v>275</v>
      </c>
      <c r="AA4" s="13">
        <v>43.27</v>
      </c>
      <c r="AB4" s="13">
        <v>24.73</v>
      </c>
      <c r="AC4" s="15">
        <v>40</v>
      </c>
      <c r="AD4" s="15">
        <v>45</v>
      </c>
      <c r="AE4" s="16">
        <v>0.363</v>
      </c>
      <c r="AF4" s="17">
        <f aca="true" t="shared" si="0" ref="AF4:AF11">AC4*AE4*P4</f>
        <v>14.52</v>
      </c>
      <c r="AG4" s="18">
        <f aca="true" t="shared" si="1" ref="AG4:AG11">AF4*3</f>
        <v>43.56</v>
      </c>
      <c r="AH4" s="18">
        <f aca="true" t="shared" si="2" ref="AH4:AH11">AF4*0.5</f>
        <v>7.26</v>
      </c>
      <c r="AI4" s="18">
        <f aca="true" t="shared" si="3" ref="AI4:AI11">AF4</f>
        <v>14.52</v>
      </c>
      <c r="AJ4" s="18">
        <f aca="true" t="shared" si="4" ref="AJ4:AJ11">AC4*0.5*P4</f>
        <v>20</v>
      </c>
      <c r="AK4" s="18">
        <v>0</v>
      </c>
      <c r="AL4" s="19">
        <f aca="true" t="shared" si="5" ref="AL4:AL11">(AG4+AI4+AJ4)*2/12</f>
        <v>13.013333333333334</v>
      </c>
      <c r="AM4" s="20">
        <f>AG4+AJ4+AL4</f>
        <v>76.57333333333334</v>
      </c>
      <c r="AN4" s="17">
        <f aca="true" t="shared" si="6" ref="AN4:AN11">AD4*AE4*P4*2/12</f>
        <v>2.7225</v>
      </c>
      <c r="AO4" s="18">
        <f aca="true" t="shared" si="7" ref="AO4:AO11">AN4*3</f>
        <v>8.1675</v>
      </c>
      <c r="AP4" s="18">
        <f aca="true" t="shared" si="8" ref="AP4:AP11">AN4*0.5</f>
        <v>1.36125</v>
      </c>
      <c r="AQ4" s="18">
        <f aca="true" t="shared" si="9" ref="AQ4:AQ11">AN4</f>
        <v>2.7225</v>
      </c>
      <c r="AR4" s="18">
        <f aca="true" t="shared" si="10" ref="AR4:AR11">AD4*0.5*P4</f>
        <v>22.5</v>
      </c>
      <c r="AS4" s="18">
        <v>0</v>
      </c>
      <c r="AT4" s="19">
        <f aca="true" t="shared" si="11" ref="AT4:AT11">(AO4+AQ4+AR4)*2/12</f>
        <v>5.565</v>
      </c>
      <c r="AU4" s="20">
        <f>AO4+AR4+AT4</f>
        <v>36.2325</v>
      </c>
    </row>
    <row r="5" spans="1:47" s="22" customFormat="1" ht="24.75" customHeight="1">
      <c r="A5" s="45">
        <v>2</v>
      </c>
      <c r="B5" s="46"/>
      <c r="C5" s="46">
        <v>1</v>
      </c>
      <c r="D5" s="47" t="s">
        <v>78</v>
      </c>
      <c r="E5" s="47" t="s">
        <v>205</v>
      </c>
      <c r="F5" s="48"/>
      <c r="G5" s="46" t="s">
        <v>65</v>
      </c>
      <c r="H5" s="49">
        <v>21829</v>
      </c>
      <c r="I5" s="50"/>
      <c r="J5" s="51"/>
      <c r="K5" s="52"/>
      <c r="L5" s="52"/>
      <c r="M5" s="52"/>
      <c r="N5" s="52"/>
      <c r="O5" s="50" t="s">
        <v>46</v>
      </c>
      <c r="P5" s="53">
        <v>1</v>
      </c>
      <c r="Q5" s="54">
        <v>12</v>
      </c>
      <c r="R5" s="54" t="s">
        <v>66</v>
      </c>
      <c r="S5" s="55">
        <v>13</v>
      </c>
      <c r="T5" s="55">
        <v>32</v>
      </c>
      <c r="U5" s="56" t="s">
        <v>47</v>
      </c>
      <c r="V5" s="56">
        <v>1</v>
      </c>
      <c r="W5" s="56"/>
      <c r="X5" s="56">
        <v>0</v>
      </c>
      <c r="Y5" s="56">
        <v>12</v>
      </c>
      <c r="Z5" s="57" t="s">
        <v>240</v>
      </c>
      <c r="AA5" s="58">
        <v>3.64</v>
      </c>
      <c r="AB5" s="58">
        <v>2.31</v>
      </c>
      <c r="AC5" s="59">
        <v>152</v>
      </c>
      <c r="AD5" s="59">
        <v>196</v>
      </c>
      <c r="AE5" s="60">
        <v>1.078</v>
      </c>
      <c r="AF5" s="58">
        <f t="shared" si="0"/>
        <v>163.85600000000002</v>
      </c>
      <c r="AG5" s="61">
        <f t="shared" si="1"/>
        <v>491.5680000000001</v>
      </c>
      <c r="AH5" s="61">
        <f t="shared" si="2"/>
        <v>81.92800000000001</v>
      </c>
      <c r="AI5" s="61">
        <f t="shared" si="3"/>
        <v>163.85600000000002</v>
      </c>
      <c r="AJ5" s="61">
        <f t="shared" si="4"/>
        <v>76</v>
      </c>
      <c r="AK5" s="61">
        <v>0</v>
      </c>
      <c r="AL5" s="62">
        <f t="shared" si="5"/>
        <v>121.90400000000001</v>
      </c>
      <c r="AM5" s="63">
        <f aca="true" t="shared" si="12" ref="AM5:AM29">AG5+AJ5+AL5</f>
        <v>689.4720000000001</v>
      </c>
      <c r="AN5" s="58">
        <f t="shared" si="6"/>
        <v>35.214666666666666</v>
      </c>
      <c r="AO5" s="61">
        <f t="shared" si="7"/>
        <v>105.644</v>
      </c>
      <c r="AP5" s="61">
        <f t="shared" si="8"/>
        <v>17.607333333333333</v>
      </c>
      <c r="AQ5" s="61">
        <f t="shared" si="9"/>
        <v>35.214666666666666</v>
      </c>
      <c r="AR5" s="61">
        <f t="shared" si="10"/>
        <v>98</v>
      </c>
      <c r="AS5" s="61">
        <v>0</v>
      </c>
      <c r="AT5" s="62">
        <f t="shared" si="11"/>
        <v>39.809777777777775</v>
      </c>
      <c r="AU5" s="63">
        <f aca="true" t="shared" si="13" ref="AU5:AU29">AO5+AR5+AT5</f>
        <v>243.4537777777778</v>
      </c>
    </row>
    <row r="6" spans="1:47" s="22" customFormat="1" ht="24.75" customHeight="1">
      <c r="A6" s="3">
        <v>3</v>
      </c>
      <c r="B6" s="4"/>
      <c r="C6" s="4">
        <v>1</v>
      </c>
      <c r="D6" s="26" t="s">
        <v>59</v>
      </c>
      <c r="E6" s="26" t="s">
        <v>206</v>
      </c>
      <c r="F6" s="5"/>
      <c r="G6" s="4" t="s">
        <v>65</v>
      </c>
      <c r="H6" s="27">
        <v>17283</v>
      </c>
      <c r="I6" s="9" t="s">
        <v>207</v>
      </c>
      <c r="J6" s="7"/>
      <c r="K6" s="8"/>
      <c r="L6" s="8"/>
      <c r="M6" s="8"/>
      <c r="N6" s="8"/>
      <c r="O6" s="9" t="s">
        <v>46</v>
      </c>
      <c r="P6" s="10">
        <v>0.25</v>
      </c>
      <c r="Q6" s="11">
        <v>12</v>
      </c>
      <c r="R6" s="11" t="s">
        <v>66</v>
      </c>
      <c r="S6" s="12">
        <v>13</v>
      </c>
      <c r="T6" s="12">
        <v>70</v>
      </c>
      <c r="U6" s="13" t="s">
        <v>47</v>
      </c>
      <c r="V6" s="13">
        <v>1</v>
      </c>
      <c r="W6" s="13"/>
      <c r="X6" s="13">
        <v>0</v>
      </c>
      <c r="Y6" s="13">
        <v>32</v>
      </c>
      <c r="Z6" s="14" t="s">
        <v>276</v>
      </c>
      <c r="AA6" s="17">
        <v>9.17</v>
      </c>
      <c r="AB6" s="17">
        <v>5.84</v>
      </c>
      <c r="AC6" s="15">
        <v>243</v>
      </c>
      <c r="AD6" s="15">
        <v>279</v>
      </c>
      <c r="AE6" s="16">
        <v>1.078</v>
      </c>
      <c r="AF6" s="17">
        <f t="shared" si="0"/>
        <v>65.4885</v>
      </c>
      <c r="AG6" s="18">
        <f t="shared" si="1"/>
        <v>196.46550000000002</v>
      </c>
      <c r="AH6" s="18">
        <f t="shared" si="2"/>
        <v>32.74425</v>
      </c>
      <c r="AI6" s="18">
        <f t="shared" si="3"/>
        <v>65.4885</v>
      </c>
      <c r="AJ6" s="18">
        <f t="shared" si="4"/>
        <v>30.375</v>
      </c>
      <c r="AK6" s="18">
        <v>0</v>
      </c>
      <c r="AL6" s="19">
        <f t="shared" si="5"/>
        <v>48.7215</v>
      </c>
      <c r="AM6" s="20">
        <f t="shared" si="12"/>
        <v>275.562</v>
      </c>
      <c r="AN6" s="17">
        <f t="shared" si="6"/>
        <v>12.53175</v>
      </c>
      <c r="AO6" s="18">
        <f t="shared" si="7"/>
        <v>37.59525</v>
      </c>
      <c r="AP6" s="18">
        <f t="shared" si="8"/>
        <v>6.265875</v>
      </c>
      <c r="AQ6" s="18">
        <f t="shared" si="9"/>
        <v>12.53175</v>
      </c>
      <c r="AR6" s="18">
        <f t="shared" si="10"/>
        <v>34.875</v>
      </c>
      <c r="AS6" s="18">
        <v>0</v>
      </c>
      <c r="AT6" s="19">
        <f t="shared" si="11"/>
        <v>14.167000000000002</v>
      </c>
      <c r="AU6" s="20">
        <f t="shared" si="13"/>
        <v>86.63725</v>
      </c>
    </row>
    <row r="7" spans="1:47" s="22" customFormat="1" ht="24.75" customHeight="1">
      <c r="A7" s="3">
        <v>3</v>
      </c>
      <c r="B7" s="4"/>
      <c r="C7" s="4">
        <v>2</v>
      </c>
      <c r="D7" s="26" t="s">
        <v>59</v>
      </c>
      <c r="E7" s="26" t="s">
        <v>60</v>
      </c>
      <c r="F7" s="5"/>
      <c r="G7" s="4" t="s">
        <v>65</v>
      </c>
      <c r="H7" s="27">
        <v>15194</v>
      </c>
      <c r="I7" s="9" t="s">
        <v>208</v>
      </c>
      <c r="J7" s="7"/>
      <c r="K7" s="8"/>
      <c r="L7" s="8"/>
      <c r="M7" s="8"/>
      <c r="N7" s="8"/>
      <c r="O7" s="9" t="s">
        <v>46</v>
      </c>
      <c r="P7" s="10">
        <v>0.25</v>
      </c>
      <c r="Q7" s="11">
        <v>12</v>
      </c>
      <c r="R7" s="11" t="s">
        <v>66</v>
      </c>
      <c r="S7" s="12">
        <v>13</v>
      </c>
      <c r="T7" s="12">
        <v>70</v>
      </c>
      <c r="U7" s="13" t="s">
        <v>47</v>
      </c>
      <c r="V7" s="13">
        <v>1</v>
      </c>
      <c r="W7" s="13"/>
      <c r="X7" s="13">
        <v>0</v>
      </c>
      <c r="Y7" s="13">
        <v>32</v>
      </c>
      <c r="Z7" s="14" t="s">
        <v>276</v>
      </c>
      <c r="AA7" s="17">
        <v>9.17</v>
      </c>
      <c r="AB7" s="17">
        <v>5.84</v>
      </c>
      <c r="AC7" s="15">
        <v>243</v>
      </c>
      <c r="AD7" s="15">
        <v>279</v>
      </c>
      <c r="AE7" s="16">
        <v>1.078</v>
      </c>
      <c r="AF7" s="17">
        <f t="shared" si="0"/>
        <v>65.4885</v>
      </c>
      <c r="AG7" s="18">
        <f t="shared" si="1"/>
        <v>196.46550000000002</v>
      </c>
      <c r="AH7" s="18">
        <f t="shared" si="2"/>
        <v>32.74425</v>
      </c>
      <c r="AI7" s="18">
        <f t="shared" si="3"/>
        <v>65.4885</v>
      </c>
      <c r="AJ7" s="18">
        <f t="shared" si="4"/>
        <v>30.375</v>
      </c>
      <c r="AK7" s="18">
        <v>0</v>
      </c>
      <c r="AL7" s="19">
        <f t="shared" si="5"/>
        <v>48.7215</v>
      </c>
      <c r="AM7" s="20">
        <f t="shared" si="12"/>
        <v>275.562</v>
      </c>
      <c r="AN7" s="17">
        <f t="shared" si="6"/>
        <v>12.53175</v>
      </c>
      <c r="AO7" s="18">
        <f t="shared" si="7"/>
        <v>37.59525</v>
      </c>
      <c r="AP7" s="18">
        <f t="shared" si="8"/>
        <v>6.265875</v>
      </c>
      <c r="AQ7" s="18">
        <f t="shared" si="9"/>
        <v>12.53175</v>
      </c>
      <c r="AR7" s="18">
        <f t="shared" si="10"/>
        <v>34.875</v>
      </c>
      <c r="AS7" s="18">
        <v>0</v>
      </c>
      <c r="AT7" s="19">
        <f t="shared" si="11"/>
        <v>14.167000000000002</v>
      </c>
      <c r="AU7" s="20">
        <f t="shared" si="13"/>
        <v>86.63725</v>
      </c>
    </row>
    <row r="8" spans="1:47" s="22" customFormat="1" ht="24.75" customHeight="1">
      <c r="A8" s="3">
        <v>3</v>
      </c>
      <c r="B8" s="4"/>
      <c r="C8" s="4">
        <v>3</v>
      </c>
      <c r="D8" s="26" t="s">
        <v>59</v>
      </c>
      <c r="E8" s="26" t="s">
        <v>56</v>
      </c>
      <c r="F8" s="5"/>
      <c r="G8" s="4" t="s">
        <v>65</v>
      </c>
      <c r="H8" s="27" t="s">
        <v>209</v>
      </c>
      <c r="I8" s="9" t="s">
        <v>210</v>
      </c>
      <c r="J8" s="7"/>
      <c r="K8" s="8"/>
      <c r="L8" s="8"/>
      <c r="M8" s="8"/>
      <c r="N8" s="8"/>
      <c r="O8" s="9" t="s">
        <v>46</v>
      </c>
      <c r="P8" s="10">
        <v>0.25</v>
      </c>
      <c r="Q8" s="11">
        <v>12</v>
      </c>
      <c r="R8" s="11" t="s">
        <v>66</v>
      </c>
      <c r="S8" s="12">
        <v>13</v>
      </c>
      <c r="T8" s="12">
        <v>70</v>
      </c>
      <c r="U8" s="13" t="s">
        <v>47</v>
      </c>
      <c r="V8" s="13">
        <v>1</v>
      </c>
      <c r="W8" s="13"/>
      <c r="X8" s="13">
        <v>0</v>
      </c>
      <c r="Y8" s="13">
        <v>32</v>
      </c>
      <c r="Z8" s="14" t="s">
        <v>276</v>
      </c>
      <c r="AA8" s="17">
        <v>9.17</v>
      </c>
      <c r="AB8" s="17">
        <v>5.84</v>
      </c>
      <c r="AC8" s="15">
        <v>243</v>
      </c>
      <c r="AD8" s="15">
        <v>279</v>
      </c>
      <c r="AE8" s="16">
        <v>1.078</v>
      </c>
      <c r="AF8" s="17">
        <f t="shared" si="0"/>
        <v>65.4885</v>
      </c>
      <c r="AG8" s="18">
        <f t="shared" si="1"/>
        <v>196.46550000000002</v>
      </c>
      <c r="AH8" s="18">
        <f t="shared" si="2"/>
        <v>32.74425</v>
      </c>
      <c r="AI8" s="18">
        <f t="shared" si="3"/>
        <v>65.4885</v>
      </c>
      <c r="AJ8" s="18">
        <f t="shared" si="4"/>
        <v>30.375</v>
      </c>
      <c r="AK8" s="18">
        <v>0</v>
      </c>
      <c r="AL8" s="19">
        <f t="shared" si="5"/>
        <v>48.7215</v>
      </c>
      <c r="AM8" s="20">
        <f t="shared" si="12"/>
        <v>275.562</v>
      </c>
      <c r="AN8" s="17">
        <f t="shared" si="6"/>
        <v>12.53175</v>
      </c>
      <c r="AO8" s="18">
        <f t="shared" si="7"/>
        <v>37.59525</v>
      </c>
      <c r="AP8" s="18">
        <f t="shared" si="8"/>
        <v>6.265875</v>
      </c>
      <c r="AQ8" s="18">
        <f t="shared" si="9"/>
        <v>12.53175</v>
      </c>
      <c r="AR8" s="18">
        <f t="shared" si="10"/>
        <v>34.875</v>
      </c>
      <c r="AS8" s="18">
        <v>0</v>
      </c>
      <c r="AT8" s="19">
        <f t="shared" si="11"/>
        <v>14.167000000000002</v>
      </c>
      <c r="AU8" s="20">
        <f t="shared" si="13"/>
        <v>86.63725</v>
      </c>
    </row>
    <row r="9" spans="1:47" s="22" customFormat="1" ht="24.75" customHeight="1">
      <c r="A9" s="3">
        <v>3</v>
      </c>
      <c r="B9" s="4"/>
      <c r="C9" s="4">
        <v>4</v>
      </c>
      <c r="D9" s="26" t="s">
        <v>59</v>
      </c>
      <c r="E9" s="26" t="s">
        <v>50</v>
      </c>
      <c r="F9" s="5"/>
      <c r="G9" s="4" t="s">
        <v>65</v>
      </c>
      <c r="H9" s="27">
        <v>16197</v>
      </c>
      <c r="I9" s="9" t="s">
        <v>211</v>
      </c>
      <c r="J9" s="7"/>
      <c r="K9" s="8"/>
      <c r="L9" s="8"/>
      <c r="M9" s="8"/>
      <c r="N9" s="8"/>
      <c r="O9" s="9" t="s">
        <v>46</v>
      </c>
      <c r="P9" s="10">
        <v>0.25</v>
      </c>
      <c r="Q9" s="11">
        <v>12</v>
      </c>
      <c r="R9" s="11" t="s">
        <v>66</v>
      </c>
      <c r="S9" s="12">
        <v>13</v>
      </c>
      <c r="T9" s="12">
        <v>70</v>
      </c>
      <c r="U9" s="13" t="s">
        <v>47</v>
      </c>
      <c r="V9" s="13">
        <v>1</v>
      </c>
      <c r="W9" s="13"/>
      <c r="X9" s="13">
        <v>0</v>
      </c>
      <c r="Y9" s="13">
        <v>32</v>
      </c>
      <c r="Z9" s="14" t="s">
        <v>276</v>
      </c>
      <c r="AA9" s="17">
        <v>9.17</v>
      </c>
      <c r="AB9" s="17">
        <v>5.84</v>
      </c>
      <c r="AC9" s="15">
        <v>243</v>
      </c>
      <c r="AD9" s="15">
        <v>279</v>
      </c>
      <c r="AE9" s="16">
        <v>1.078</v>
      </c>
      <c r="AF9" s="17">
        <f t="shared" si="0"/>
        <v>65.4885</v>
      </c>
      <c r="AG9" s="18">
        <f t="shared" si="1"/>
        <v>196.46550000000002</v>
      </c>
      <c r="AH9" s="18">
        <f t="shared" si="2"/>
        <v>32.74425</v>
      </c>
      <c r="AI9" s="18">
        <f t="shared" si="3"/>
        <v>65.4885</v>
      </c>
      <c r="AJ9" s="18">
        <f t="shared" si="4"/>
        <v>30.375</v>
      </c>
      <c r="AK9" s="18">
        <v>0</v>
      </c>
      <c r="AL9" s="19">
        <f t="shared" si="5"/>
        <v>48.7215</v>
      </c>
      <c r="AM9" s="20">
        <f t="shared" si="12"/>
        <v>275.562</v>
      </c>
      <c r="AN9" s="17">
        <f t="shared" si="6"/>
        <v>12.53175</v>
      </c>
      <c r="AO9" s="18">
        <f t="shared" si="7"/>
        <v>37.59525</v>
      </c>
      <c r="AP9" s="18">
        <f t="shared" si="8"/>
        <v>6.265875</v>
      </c>
      <c r="AQ9" s="18">
        <f t="shared" si="9"/>
        <v>12.53175</v>
      </c>
      <c r="AR9" s="18">
        <f t="shared" si="10"/>
        <v>34.875</v>
      </c>
      <c r="AS9" s="18">
        <v>0</v>
      </c>
      <c r="AT9" s="19">
        <f t="shared" si="11"/>
        <v>14.167000000000002</v>
      </c>
      <c r="AU9" s="20">
        <f t="shared" si="13"/>
        <v>86.63725</v>
      </c>
    </row>
    <row r="10" spans="1:47" s="22" customFormat="1" ht="24.75" customHeight="1">
      <c r="A10" s="45">
        <v>4</v>
      </c>
      <c r="B10" s="46"/>
      <c r="C10" s="46">
        <v>1</v>
      </c>
      <c r="D10" s="47" t="s">
        <v>212</v>
      </c>
      <c r="E10" s="47" t="s">
        <v>213</v>
      </c>
      <c r="F10" s="48"/>
      <c r="G10" s="46" t="s">
        <v>65</v>
      </c>
      <c r="H10" s="49">
        <v>10321</v>
      </c>
      <c r="I10" s="50" t="s">
        <v>214</v>
      </c>
      <c r="J10" s="51"/>
      <c r="K10" s="52"/>
      <c r="L10" s="52"/>
      <c r="M10" s="52"/>
      <c r="N10" s="52"/>
      <c r="O10" s="50" t="s">
        <v>46</v>
      </c>
      <c r="P10" s="53">
        <v>0.5</v>
      </c>
      <c r="Q10" s="54">
        <v>12</v>
      </c>
      <c r="R10" s="54" t="s">
        <v>66</v>
      </c>
      <c r="S10" s="55">
        <v>13</v>
      </c>
      <c r="T10" s="55">
        <v>71</v>
      </c>
      <c r="U10" s="56" t="s">
        <v>47</v>
      </c>
      <c r="V10" s="56">
        <v>1</v>
      </c>
      <c r="W10" s="56"/>
      <c r="X10" s="56">
        <v>0</v>
      </c>
      <c r="Y10" s="56">
        <v>6</v>
      </c>
      <c r="Z10" s="57" t="s">
        <v>277</v>
      </c>
      <c r="AA10" s="56">
        <v>1.74</v>
      </c>
      <c r="AB10" s="65">
        <v>1.11</v>
      </c>
      <c r="AC10" s="59">
        <v>50</v>
      </c>
      <c r="AD10" s="59">
        <v>57</v>
      </c>
      <c r="AE10" s="60">
        <v>1.078</v>
      </c>
      <c r="AF10" s="58">
        <f t="shared" si="0"/>
        <v>26.950000000000003</v>
      </c>
      <c r="AG10" s="61">
        <f t="shared" si="1"/>
        <v>80.85000000000001</v>
      </c>
      <c r="AH10" s="61">
        <f t="shared" si="2"/>
        <v>13.475000000000001</v>
      </c>
      <c r="AI10" s="61">
        <f t="shared" si="3"/>
        <v>26.950000000000003</v>
      </c>
      <c r="AJ10" s="61">
        <f t="shared" si="4"/>
        <v>12.5</v>
      </c>
      <c r="AK10" s="61">
        <v>0</v>
      </c>
      <c r="AL10" s="62">
        <f t="shared" si="5"/>
        <v>20.05</v>
      </c>
      <c r="AM10" s="63">
        <f t="shared" si="12"/>
        <v>113.4</v>
      </c>
      <c r="AN10" s="58">
        <f t="shared" si="6"/>
        <v>5.120500000000001</v>
      </c>
      <c r="AO10" s="61">
        <f t="shared" si="7"/>
        <v>15.361500000000003</v>
      </c>
      <c r="AP10" s="61">
        <f t="shared" si="8"/>
        <v>2.5602500000000004</v>
      </c>
      <c r="AQ10" s="61">
        <f t="shared" si="9"/>
        <v>5.120500000000001</v>
      </c>
      <c r="AR10" s="61">
        <f t="shared" si="10"/>
        <v>14.25</v>
      </c>
      <c r="AS10" s="61">
        <v>0</v>
      </c>
      <c r="AT10" s="62">
        <f t="shared" si="11"/>
        <v>5.788666666666667</v>
      </c>
      <c r="AU10" s="63">
        <f t="shared" si="13"/>
        <v>35.40016666666667</v>
      </c>
    </row>
    <row r="11" spans="1:47" s="22" customFormat="1" ht="24.75" customHeight="1">
      <c r="A11" s="45">
        <v>4</v>
      </c>
      <c r="B11" s="46"/>
      <c r="C11" s="46">
        <v>2</v>
      </c>
      <c r="D11" s="47" t="s">
        <v>107</v>
      </c>
      <c r="E11" s="47" t="s">
        <v>60</v>
      </c>
      <c r="F11" s="48"/>
      <c r="G11" s="46" t="s">
        <v>65</v>
      </c>
      <c r="H11" s="49">
        <v>7623</v>
      </c>
      <c r="I11" s="50" t="s">
        <v>215</v>
      </c>
      <c r="J11" s="51"/>
      <c r="K11" s="52"/>
      <c r="L11" s="52"/>
      <c r="M11" s="52"/>
      <c r="N11" s="52"/>
      <c r="O11" s="50" t="s">
        <v>46</v>
      </c>
      <c r="P11" s="53">
        <v>0.5</v>
      </c>
      <c r="Q11" s="54">
        <v>12</v>
      </c>
      <c r="R11" s="54" t="s">
        <v>66</v>
      </c>
      <c r="S11" s="55">
        <v>13</v>
      </c>
      <c r="T11" s="55">
        <v>71</v>
      </c>
      <c r="U11" s="56" t="s">
        <v>47</v>
      </c>
      <c r="V11" s="56">
        <v>1</v>
      </c>
      <c r="W11" s="56"/>
      <c r="X11" s="56">
        <v>0</v>
      </c>
      <c r="Y11" s="56">
        <v>6</v>
      </c>
      <c r="Z11" s="57" t="s">
        <v>277</v>
      </c>
      <c r="AA11" s="56">
        <v>1.74</v>
      </c>
      <c r="AB11" s="65">
        <v>1.11</v>
      </c>
      <c r="AC11" s="59">
        <v>50</v>
      </c>
      <c r="AD11" s="59">
        <v>57</v>
      </c>
      <c r="AE11" s="60">
        <v>1.078</v>
      </c>
      <c r="AF11" s="58">
        <f t="shared" si="0"/>
        <v>26.950000000000003</v>
      </c>
      <c r="AG11" s="61">
        <f t="shared" si="1"/>
        <v>80.85000000000001</v>
      </c>
      <c r="AH11" s="61">
        <f t="shared" si="2"/>
        <v>13.475000000000001</v>
      </c>
      <c r="AI11" s="61">
        <f t="shared" si="3"/>
        <v>26.950000000000003</v>
      </c>
      <c r="AJ11" s="61">
        <f t="shared" si="4"/>
        <v>12.5</v>
      </c>
      <c r="AK11" s="61">
        <v>0</v>
      </c>
      <c r="AL11" s="62">
        <f t="shared" si="5"/>
        <v>20.05</v>
      </c>
      <c r="AM11" s="63">
        <f t="shared" si="12"/>
        <v>113.4</v>
      </c>
      <c r="AN11" s="58">
        <f t="shared" si="6"/>
        <v>5.120500000000001</v>
      </c>
      <c r="AO11" s="61">
        <f t="shared" si="7"/>
        <v>15.361500000000003</v>
      </c>
      <c r="AP11" s="61">
        <f t="shared" si="8"/>
        <v>2.5602500000000004</v>
      </c>
      <c r="AQ11" s="61">
        <f t="shared" si="9"/>
        <v>5.120500000000001</v>
      </c>
      <c r="AR11" s="61">
        <f t="shared" si="10"/>
        <v>14.25</v>
      </c>
      <c r="AS11" s="61">
        <v>0</v>
      </c>
      <c r="AT11" s="62">
        <f t="shared" si="11"/>
        <v>5.788666666666667</v>
      </c>
      <c r="AU11" s="63">
        <f t="shared" si="13"/>
        <v>35.40016666666667</v>
      </c>
    </row>
    <row r="12" spans="1:47" s="22" customFormat="1" ht="24.75" customHeight="1">
      <c r="A12" s="3">
        <v>5</v>
      </c>
      <c r="B12" s="4"/>
      <c r="C12" s="4">
        <v>1</v>
      </c>
      <c r="D12" s="26" t="s">
        <v>216</v>
      </c>
      <c r="E12" s="26" t="s">
        <v>213</v>
      </c>
      <c r="F12" s="5"/>
      <c r="G12" s="4" t="s">
        <v>65</v>
      </c>
      <c r="H12" s="27">
        <v>18044</v>
      </c>
      <c r="I12" s="9" t="s">
        <v>218</v>
      </c>
      <c r="J12" s="7"/>
      <c r="K12" s="8"/>
      <c r="L12" s="8"/>
      <c r="M12" s="8"/>
      <c r="N12" s="8"/>
      <c r="O12" s="9" t="s">
        <v>46</v>
      </c>
      <c r="P12" s="10">
        <f>2/4</f>
        <v>0.5</v>
      </c>
      <c r="Q12" s="11">
        <v>12</v>
      </c>
      <c r="R12" s="11" t="s">
        <v>66</v>
      </c>
      <c r="S12" s="12">
        <v>13</v>
      </c>
      <c r="T12" s="12">
        <v>73</v>
      </c>
      <c r="U12" s="13" t="s">
        <v>47</v>
      </c>
      <c r="V12" s="13">
        <v>1</v>
      </c>
      <c r="W12" s="13"/>
      <c r="X12" s="13">
        <v>0</v>
      </c>
      <c r="Y12" s="13">
        <v>6</v>
      </c>
      <c r="Z12" s="14" t="s">
        <v>278</v>
      </c>
      <c r="AA12" s="13">
        <v>1.95</v>
      </c>
      <c r="AB12" s="23">
        <v>1.24</v>
      </c>
      <c r="AC12" s="15">
        <v>5</v>
      </c>
      <c r="AD12" s="15">
        <v>7</v>
      </c>
      <c r="AE12" s="16">
        <v>1.078</v>
      </c>
      <c r="AF12" s="17">
        <f>AC12*AE12*P12</f>
        <v>2.6950000000000003</v>
      </c>
      <c r="AG12" s="18">
        <f>AF12*3</f>
        <v>8.085</v>
      </c>
      <c r="AH12" s="18">
        <f>AF12*0.5</f>
        <v>1.3475000000000001</v>
      </c>
      <c r="AI12" s="18">
        <f>AF12</f>
        <v>2.6950000000000003</v>
      </c>
      <c r="AJ12" s="18">
        <f>AC12*0.5*P12</f>
        <v>1.25</v>
      </c>
      <c r="AK12" s="18">
        <v>0</v>
      </c>
      <c r="AL12" s="19">
        <f>(AG12+AI12+AJ12)*2/12</f>
        <v>2.0050000000000003</v>
      </c>
      <c r="AM12" s="20">
        <f t="shared" si="12"/>
        <v>11.340000000000002</v>
      </c>
      <c r="AN12" s="17">
        <f>AD12*AE12*P12*2/12</f>
        <v>0.6288333333333334</v>
      </c>
      <c r="AO12" s="18">
        <f>AN12*3</f>
        <v>1.8865</v>
      </c>
      <c r="AP12" s="18">
        <f>AN12*0.5</f>
        <v>0.3144166666666667</v>
      </c>
      <c r="AQ12" s="18">
        <f>AN12</f>
        <v>0.6288333333333334</v>
      </c>
      <c r="AR12" s="18">
        <f>AD12*0.5*P12</f>
        <v>1.75</v>
      </c>
      <c r="AS12" s="18">
        <v>0</v>
      </c>
      <c r="AT12" s="19">
        <f>(AO12+AQ12+AR12)*2/12</f>
        <v>0.7108888888888889</v>
      </c>
      <c r="AU12" s="20">
        <f t="shared" si="13"/>
        <v>4.347388888888888</v>
      </c>
    </row>
    <row r="13" spans="1:47" s="22" customFormat="1" ht="24.75" customHeight="1">
      <c r="A13" s="3">
        <v>5</v>
      </c>
      <c r="B13" s="4"/>
      <c r="C13" s="4">
        <v>2</v>
      </c>
      <c r="D13" s="26" t="s">
        <v>107</v>
      </c>
      <c r="E13" s="26" t="s">
        <v>56</v>
      </c>
      <c r="F13" s="5"/>
      <c r="G13" s="4" t="s">
        <v>65</v>
      </c>
      <c r="H13" s="27">
        <v>9272</v>
      </c>
      <c r="I13" s="9" t="s">
        <v>219</v>
      </c>
      <c r="J13" s="7"/>
      <c r="K13" s="8"/>
      <c r="L13" s="8"/>
      <c r="M13" s="8"/>
      <c r="N13" s="8"/>
      <c r="O13" s="9" t="s">
        <v>49</v>
      </c>
      <c r="P13" s="10">
        <v>0</v>
      </c>
      <c r="Q13" s="11">
        <v>12</v>
      </c>
      <c r="R13" s="11" t="s">
        <v>66</v>
      </c>
      <c r="S13" s="12">
        <v>13</v>
      </c>
      <c r="T13" s="12">
        <v>73</v>
      </c>
      <c r="U13" s="13" t="s">
        <v>47</v>
      </c>
      <c r="V13" s="13">
        <v>1</v>
      </c>
      <c r="W13" s="13"/>
      <c r="X13" s="13">
        <v>0</v>
      </c>
      <c r="Y13" s="13">
        <v>6</v>
      </c>
      <c r="Z13" s="14" t="s">
        <v>278</v>
      </c>
      <c r="AA13" s="13">
        <v>1.95</v>
      </c>
      <c r="AB13" s="23">
        <v>1.24</v>
      </c>
      <c r="AC13" s="15">
        <v>5</v>
      </c>
      <c r="AD13" s="15">
        <v>7</v>
      </c>
      <c r="AE13" s="16">
        <v>1.078</v>
      </c>
      <c r="AF13" s="17">
        <f>AC13*AE13*P13</f>
        <v>0</v>
      </c>
      <c r="AG13" s="18">
        <f>AF13*3</f>
        <v>0</v>
      </c>
      <c r="AH13" s="18">
        <f>AF13*0.5</f>
        <v>0</v>
      </c>
      <c r="AI13" s="18">
        <f>AF13</f>
        <v>0</v>
      </c>
      <c r="AJ13" s="18">
        <f>AC13*0.5*P13</f>
        <v>0</v>
      </c>
      <c r="AK13" s="18">
        <v>0</v>
      </c>
      <c r="AL13" s="19">
        <f>(AG13+AI13+AJ13)*2/12</f>
        <v>0</v>
      </c>
      <c r="AM13" s="20">
        <f t="shared" si="12"/>
        <v>0</v>
      </c>
      <c r="AN13" s="17">
        <f>AD13*AE13*P13*2/12</f>
        <v>0</v>
      </c>
      <c r="AO13" s="18">
        <f>AN13*3</f>
        <v>0</v>
      </c>
      <c r="AP13" s="18">
        <f>AN13*0.5</f>
        <v>0</v>
      </c>
      <c r="AQ13" s="18">
        <f>AN13</f>
        <v>0</v>
      </c>
      <c r="AR13" s="18">
        <f>AD13*0.5*P13</f>
        <v>0</v>
      </c>
      <c r="AS13" s="18">
        <v>0</v>
      </c>
      <c r="AT13" s="19">
        <f>(AO13+AQ13+AR13)*2/12</f>
        <v>0</v>
      </c>
      <c r="AU13" s="20">
        <f t="shared" si="13"/>
        <v>0</v>
      </c>
    </row>
    <row r="14" spans="1:47" s="22" customFormat="1" ht="24.75" customHeight="1">
      <c r="A14" s="3">
        <v>5</v>
      </c>
      <c r="B14" s="4"/>
      <c r="C14" s="4">
        <v>3</v>
      </c>
      <c r="D14" s="26" t="s">
        <v>186</v>
      </c>
      <c r="E14" s="5" t="s">
        <v>217</v>
      </c>
      <c r="F14" s="5"/>
      <c r="G14" s="4" t="s">
        <v>65</v>
      </c>
      <c r="H14" s="27">
        <v>22708</v>
      </c>
      <c r="I14" s="9" t="s">
        <v>220</v>
      </c>
      <c r="J14" s="7"/>
      <c r="K14" s="8"/>
      <c r="L14" s="8"/>
      <c r="M14" s="8"/>
      <c r="N14" s="8"/>
      <c r="O14" s="9" t="s">
        <v>46</v>
      </c>
      <c r="P14" s="10">
        <f>2/4</f>
        <v>0.5</v>
      </c>
      <c r="Q14" s="11">
        <v>12</v>
      </c>
      <c r="R14" s="11" t="s">
        <v>66</v>
      </c>
      <c r="S14" s="12">
        <v>13</v>
      </c>
      <c r="T14" s="12">
        <v>73</v>
      </c>
      <c r="U14" s="13" t="s">
        <v>47</v>
      </c>
      <c r="V14" s="13">
        <v>1</v>
      </c>
      <c r="W14" s="13"/>
      <c r="X14" s="13">
        <v>0</v>
      </c>
      <c r="Y14" s="13">
        <v>6</v>
      </c>
      <c r="Z14" s="14" t="s">
        <v>278</v>
      </c>
      <c r="AA14" s="13">
        <v>1.95</v>
      </c>
      <c r="AB14" s="23">
        <v>1.24</v>
      </c>
      <c r="AC14" s="15">
        <v>5</v>
      </c>
      <c r="AD14" s="15">
        <v>7</v>
      </c>
      <c r="AE14" s="16">
        <v>1.078</v>
      </c>
      <c r="AF14" s="17">
        <f>AC14*AE14*P14</f>
        <v>2.6950000000000003</v>
      </c>
      <c r="AG14" s="18">
        <f>AF14*3</f>
        <v>8.085</v>
      </c>
      <c r="AH14" s="18">
        <f>AF14*0.5</f>
        <v>1.3475000000000001</v>
      </c>
      <c r="AI14" s="18">
        <f>AF14</f>
        <v>2.6950000000000003</v>
      </c>
      <c r="AJ14" s="18">
        <f>AC14*0.5*P14</f>
        <v>1.25</v>
      </c>
      <c r="AK14" s="18">
        <v>0</v>
      </c>
      <c r="AL14" s="19">
        <f>(AG14+AI14+AJ14)*2/12</f>
        <v>2.0050000000000003</v>
      </c>
      <c r="AM14" s="20">
        <f t="shared" si="12"/>
        <v>11.340000000000002</v>
      </c>
      <c r="AN14" s="17">
        <f>AD14*AE14*P14*2/12</f>
        <v>0.6288333333333334</v>
      </c>
      <c r="AO14" s="18">
        <f>AN14*3</f>
        <v>1.8865</v>
      </c>
      <c r="AP14" s="18">
        <f>AN14*0.5</f>
        <v>0.3144166666666667</v>
      </c>
      <c r="AQ14" s="18">
        <f>AN14</f>
        <v>0.6288333333333334</v>
      </c>
      <c r="AR14" s="18">
        <f>AD14*0.5*P14</f>
        <v>1.75</v>
      </c>
      <c r="AS14" s="18">
        <v>0</v>
      </c>
      <c r="AT14" s="19">
        <f>(AO14+AQ14+AR14)*2/12</f>
        <v>0.7108888888888889</v>
      </c>
      <c r="AU14" s="20">
        <f t="shared" si="13"/>
        <v>4.347388888888888</v>
      </c>
    </row>
    <row r="15" spans="1:47" s="22" customFormat="1" ht="24.75" customHeight="1">
      <c r="A15" s="3">
        <v>5</v>
      </c>
      <c r="B15" s="4"/>
      <c r="C15" s="4">
        <v>4</v>
      </c>
      <c r="D15" s="26" t="s">
        <v>216</v>
      </c>
      <c r="E15" s="5" t="s">
        <v>54</v>
      </c>
      <c r="F15" s="5"/>
      <c r="G15" s="4" t="s">
        <v>65</v>
      </c>
      <c r="H15" s="27">
        <v>7594</v>
      </c>
      <c r="I15" s="9" t="s">
        <v>221</v>
      </c>
      <c r="J15" s="7"/>
      <c r="K15" s="8"/>
      <c r="L15" s="8"/>
      <c r="M15" s="8"/>
      <c r="N15" s="8"/>
      <c r="O15" s="9" t="s">
        <v>49</v>
      </c>
      <c r="P15" s="10">
        <v>0</v>
      </c>
      <c r="Q15" s="11">
        <v>12</v>
      </c>
      <c r="R15" s="11" t="s">
        <v>66</v>
      </c>
      <c r="S15" s="12">
        <v>13</v>
      </c>
      <c r="T15" s="12">
        <v>73</v>
      </c>
      <c r="U15" s="13" t="s">
        <v>47</v>
      </c>
      <c r="V15" s="13">
        <v>1</v>
      </c>
      <c r="W15" s="13"/>
      <c r="X15" s="13">
        <v>0</v>
      </c>
      <c r="Y15" s="13">
        <v>6</v>
      </c>
      <c r="Z15" s="14" t="s">
        <v>278</v>
      </c>
      <c r="AA15" s="13">
        <v>1.95</v>
      </c>
      <c r="AB15" s="23">
        <v>1.24</v>
      </c>
      <c r="AC15" s="15">
        <v>5</v>
      </c>
      <c r="AD15" s="15">
        <v>7</v>
      </c>
      <c r="AE15" s="16">
        <v>1.078</v>
      </c>
      <c r="AF15" s="17">
        <f>AC15*AE15*P15</f>
        <v>0</v>
      </c>
      <c r="AG15" s="18">
        <f>AF15*3</f>
        <v>0</v>
      </c>
      <c r="AH15" s="18">
        <f>AF15*0.5</f>
        <v>0</v>
      </c>
      <c r="AI15" s="18">
        <f>AF15</f>
        <v>0</v>
      </c>
      <c r="AJ15" s="18">
        <f>AC15*0.5*P15</f>
        <v>0</v>
      </c>
      <c r="AK15" s="18">
        <v>1</v>
      </c>
      <c r="AL15" s="19">
        <f>(AG15+AI15+AJ15)*2/12</f>
        <v>0</v>
      </c>
      <c r="AM15" s="20">
        <f t="shared" si="12"/>
        <v>0</v>
      </c>
      <c r="AN15" s="17">
        <f>AD15*AE15*P15*2/12</f>
        <v>0</v>
      </c>
      <c r="AO15" s="18">
        <f>AN15*3</f>
        <v>0</v>
      </c>
      <c r="AP15" s="18">
        <f>AN15*0.5</f>
        <v>0</v>
      </c>
      <c r="AQ15" s="18">
        <f>AN15</f>
        <v>0</v>
      </c>
      <c r="AR15" s="18">
        <f>AD15*0.5*P15</f>
        <v>0</v>
      </c>
      <c r="AS15" s="18">
        <v>1</v>
      </c>
      <c r="AT15" s="19">
        <f>(AO15+AQ15+AR15)*2/12</f>
        <v>0</v>
      </c>
      <c r="AU15" s="20">
        <f t="shared" si="13"/>
        <v>0</v>
      </c>
    </row>
    <row r="16" spans="1:47" s="22" customFormat="1" ht="24.75" customHeight="1">
      <c r="A16" s="45">
        <v>6</v>
      </c>
      <c r="B16" s="46"/>
      <c r="C16" s="46">
        <v>1</v>
      </c>
      <c r="D16" s="48" t="s">
        <v>222</v>
      </c>
      <c r="E16" s="48" t="s">
        <v>223</v>
      </c>
      <c r="F16" s="48"/>
      <c r="G16" s="46" t="s">
        <v>65</v>
      </c>
      <c r="H16" s="49"/>
      <c r="I16" s="50"/>
      <c r="J16" s="51"/>
      <c r="K16" s="52"/>
      <c r="L16" s="52"/>
      <c r="M16" s="52"/>
      <c r="N16" s="52"/>
      <c r="O16" s="50"/>
      <c r="P16" s="53">
        <v>1</v>
      </c>
      <c r="Q16" s="54">
        <v>12</v>
      </c>
      <c r="R16" s="54" t="s">
        <v>66</v>
      </c>
      <c r="S16" s="55">
        <v>13</v>
      </c>
      <c r="T16" s="55">
        <v>75</v>
      </c>
      <c r="U16" s="56" t="s">
        <v>47</v>
      </c>
      <c r="V16" s="56">
        <v>1</v>
      </c>
      <c r="W16" s="56"/>
      <c r="X16" s="56">
        <v>0</v>
      </c>
      <c r="Y16" s="56">
        <v>9</v>
      </c>
      <c r="Z16" s="57" t="s">
        <v>279</v>
      </c>
      <c r="AA16" s="56">
        <v>2.81</v>
      </c>
      <c r="AB16" s="65">
        <v>1.79</v>
      </c>
      <c r="AC16" s="59">
        <v>0</v>
      </c>
      <c r="AD16" s="59">
        <v>20</v>
      </c>
      <c r="AE16" s="60">
        <v>1.078</v>
      </c>
      <c r="AF16" s="58">
        <f aca="true" t="shared" si="14" ref="AF16:AF29">AC16*AE16*P16</f>
        <v>0</v>
      </c>
      <c r="AG16" s="61">
        <f aca="true" t="shared" si="15" ref="AF16:AG36">AF16*3</f>
        <v>0</v>
      </c>
      <c r="AH16" s="61">
        <f aca="true" t="shared" si="16" ref="AH16:AH29">AF16*0.5</f>
        <v>0</v>
      </c>
      <c r="AI16" s="61">
        <f aca="true" t="shared" si="17" ref="AI16:AI29">AF16</f>
        <v>0</v>
      </c>
      <c r="AJ16" s="61">
        <f aca="true" t="shared" si="18" ref="AJ16:AJ29">AC16*0.5*P16</f>
        <v>0</v>
      </c>
      <c r="AK16" s="61">
        <v>2</v>
      </c>
      <c r="AL16" s="62">
        <f aca="true" t="shared" si="19" ref="AL16:AL29">(AG16+AI16+AJ16)*2/12</f>
        <v>0</v>
      </c>
      <c r="AM16" s="63">
        <f t="shared" si="12"/>
        <v>0</v>
      </c>
      <c r="AN16" s="58">
        <f aca="true" t="shared" si="20" ref="AN16:AN29">AD16*AE16*P16*2/12</f>
        <v>3.5933333333333337</v>
      </c>
      <c r="AO16" s="61">
        <f aca="true" t="shared" si="21" ref="AN16:AO36">AN16*3</f>
        <v>10.780000000000001</v>
      </c>
      <c r="AP16" s="61">
        <f aca="true" t="shared" si="22" ref="AP16:AP29">AN16*0.5</f>
        <v>1.7966666666666669</v>
      </c>
      <c r="AQ16" s="61">
        <f aca="true" t="shared" si="23" ref="AQ16:AQ29">AN16</f>
        <v>3.5933333333333337</v>
      </c>
      <c r="AR16" s="61">
        <f aca="true" t="shared" si="24" ref="AR16:AR29">AD16*0.5*P16</f>
        <v>10</v>
      </c>
      <c r="AS16" s="61">
        <v>2</v>
      </c>
      <c r="AT16" s="62">
        <f aca="true" t="shared" si="25" ref="AT16:AT29">(AO16+AQ16+AR16)*2/12</f>
        <v>4.062222222222222</v>
      </c>
      <c r="AU16" s="63">
        <f t="shared" si="13"/>
        <v>24.842222222222222</v>
      </c>
    </row>
    <row r="17" spans="1:47" s="22" customFormat="1" ht="24.75" customHeight="1">
      <c r="A17" s="3">
        <v>7</v>
      </c>
      <c r="B17" s="4"/>
      <c r="C17" s="4">
        <v>1</v>
      </c>
      <c r="D17" s="26" t="s">
        <v>107</v>
      </c>
      <c r="E17" s="5" t="s">
        <v>224</v>
      </c>
      <c r="F17" s="5"/>
      <c r="G17" s="4" t="s">
        <v>65</v>
      </c>
      <c r="H17" s="27"/>
      <c r="I17" s="9"/>
      <c r="J17" s="7"/>
      <c r="K17" s="8"/>
      <c r="L17" s="8"/>
      <c r="M17" s="8"/>
      <c r="N17" s="8"/>
      <c r="O17" s="9" t="s">
        <v>46</v>
      </c>
      <c r="P17" s="10">
        <f>1/3</f>
        <v>0.3333333333333333</v>
      </c>
      <c r="Q17" s="11">
        <v>12</v>
      </c>
      <c r="R17" s="11" t="s">
        <v>66</v>
      </c>
      <c r="S17" s="12">
        <v>13</v>
      </c>
      <c r="T17" s="12">
        <v>638</v>
      </c>
      <c r="U17" s="13" t="s">
        <v>47</v>
      </c>
      <c r="V17" s="13">
        <v>1</v>
      </c>
      <c r="W17" s="13"/>
      <c r="X17" s="13">
        <v>0</v>
      </c>
      <c r="Y17" s="13">
        <v>7</v>
      </c>
      <c r="Z17" s="14" t="s">
        <v>254</v>
      </c>
      <c r="AA17" s="13">
        <v>2.16</v>
      </c>
      <c r="AB17" s="23">
        <v>1.37</v>
      </c>
      <c r="AC17" s="15">
        <v>0</v>
      </c>
      <c r="AD17" s="15">
        <v>20</v>
      </c>
      <c r="AE17" s="16">
        <v>1.078</v>
      </c>
      <c r="AF17" s="17">
        <f t="shared" si="14"/>
        <v>0</v>
      </c>
      <c r="AG17" s="18">
        <f t="shared" si="15"/>
        <v>0</v>
      </c>
      <c r="AH17" s="18">
        <f t="shared" si="16"/>
        <v>0</v>
      </c>
      <c r="AI17" s="18">
        <f t="shared" si="17"/>
        <v>0</v>
      </c>
      <c r="AJ17" s="18">
        <f t="shared" si="18"/>
        <v>0</v>
      </c>
      <c r="AK17" s="18">
        <v>3</v>
      </c>
      <c r="AL17" s="19">
        <f t="shared" si="19"/>
        <v>0</v>
      </c>
      <c r="AM17" s="20">
        <f t="shared" si="12"/>
        <v>0</v>
      </c>
      <c r="AN17" s="17">
        <f t="shared" si="20"/>
        <v>1.1977777777777778</v>
      </c>
      <c r="AO17" s="18">
        <f t="shared" si="21"/>
        <v>3.5933333333333337</v>
      </c>
      <c r="AP17" s="18">
        <f t="shared" si="22"/>
        <v>0.5988888888888889</v>
      </c>
      <c r="AQ17" s="18">
        <f t="shared" si="23"/>
        <v>1.1977777777777778</v>
      </c>
      <c r="AR17" s="18">
        <f t="shared" si="24"/>
        <v>3.333333333333333</v>
      </c>
      <c r="AS17" s="18">
        <v>3</v>
      </c>
      <c r="AT17" s="19">
        <f t="shared" si="25"/>
        <v>1.354074074074074</v>
      </c>
      <c r="AU17" s="20">
        <f t="shared" si="13"/>
        <v>8.280740740740741</v>
      </c>
    </row>
    <row r="18" spans="1:47" s="22" customFormat="1" ht="24.75" customHeight="1">
      <c r="A18" s="3">
        <v>7</v>
      </c>
      <c r="B18" s="4"/>
      <c r="C18" s="4">
        <v>2</v>
      </c>
      <c r="D18" s="26" t="s">
        <v>107</v>
      </c>
      <c r="E18" s="5" t="s">
        <v>56</v>
      </c>
      <c r="F18" s="5"/>
      <c r="G18" s="4" t="s">
        <v>65</v>
      </c>
      <c r="H18" s="27" t="s">
        <v>226</v>
      </c>
      <c r="I18" s="9"/>
      <c r="J18" s="7"/>
      <c r="K18" s="8"/>
      <c r="L18" s="8"/>
      <c r="M18" s="8"/>
      <c r="N18" s="8"/>
      <c r="O18" s="9" t="s">
        <v>46</v>
      </c>
      <c r="P18" s="10">
        <f>1/3</f>
        <v>0.3333333333333333</v>
      </c>
      <c r="Q18" s="11">
        <v>12</v>
      </c>
      <c r="R18" s="11" t="s">
        <v>66</v>
      </c>
      <c r="S18" s="12">
        <v>13</v>
      </c>
      <c r="T18" s="12">
        <v>638</v>
      </c>
      <c r="U18" s="13" t="s">
        <v>47</v>
      </c>
      <c r="V18" s="13">
        <v>1</v>
      </c>
      <c r="W18" s="13"/>
      <c r="X18" s="13">
        <v>0</v>
      </c>
      <c r="Y18" s="13">
        <v>7</v>
      </c>
      <c r="Z18" s="14" t="s">
        <v>254</v>
      </c>
      <c r="AA18" s="13">
        <v>2.16</v>
      </c>
      <c r="AB18" s="23">
        <v>1.37</v>
      </c>
      <c r="AC18" s="15">
        <v>0</v>
      </c>
      <c r="AD18" s="15">
        <v>20</v>
      </c>
      <c r="AE18" s="16">
        <v>1.078</v>
      </c>
      <c r="AF18" s="17">
        <f t="shared" si="14"/>
        <v>0</v>
      </c>
      <c r="AG18" s="18">
        <f t="shared" si="15"/>
        <v>0</v>
      </c>
      <c r="AH18" s="18">
        <f t="shared" si="16"/>
        <v>0</v>
      </c>
      <c r="AI18" s="18">
        <f t="shared" si="17"/>
        <v>0</v>
      </c>
      <c r="AJ18" s="18">
        <f t="shared" si="18"/>
        <v>0</v>
      </c>
      <c r="AK18" s="18">
        <v>4</v>
      </c>
      <c r="AL18" s="19">
        <f t="shared" si="19"/>
        <v>0</v>
      </c>
      <c r="AM18" s="20">
        <f t="shared" si="12"/>
        <v>0</v>
      </c>
      <c r="AN18" s="17">
        <f t="shared" si="20"/>
        <v>1.1977777777777778</v>
      </c>
      <c r="AO18" s="18">
        <f t="shared" si="21"/>
        <v>3.5933333333333337</v>
      </c>
      <c r="AP18" s="18">
        <f t="shared" si="22"/>
        <v>0.5988888888888889</v>
      </c>
      <c r="AQ18" s="18">
        <f t="shared" si="23"/>
        <v>1.1977777777777778</v>
      </c>
      <c r="AR18" s="18">
        <f t="shared" si="24"/>
        <v>3.333333333333333</v>
      </c>
      <c r="AS18" s="18">
        <v>4</v>
      </c>
      <c r="AT18" s="19">
        <f t="shared" si="25"/>
        <v>1.354074074074074</v>
      </c>
      <c r="AU18" s="20">
        <f t="shared" si="13"/>
        <v>8.280740740740741</v>
      </c>
    </row>
    <row r="19" spans="1:47" s="22" customFormat="1" ht="24.75" customHeight="1">
      <c r="A19" s="3">
        <v>7</v>
      </c>
      <c r="B19" s="4"/>
      <c r="C19" s="4">
        <v>3</v>
      </c>
      <c r="D19" s="26" t="s">
        <v>225</v>
      </c>
      <c r="E19" s="5" t="s">
        <v>205</v>
      </c>
      <c r="F19" s="5"/>
      <c r="G19" s="4" t="s">
        <v>65</v>
      </c>
      <c r="H19" s="27">
        <v>3201</v>
      </c>
      <c r="I19" s="9"/>
      <c r="J19" s="7"/>
      <c r="K19" s="8"/>
      <c r="L19" s="8"/>
      <c r="M19" s="8"/>
      <c r="N19" s="8"/>
      <c r="O19" s="9" t="s">
        <v>49</v>
      </c>
      <c r="P19" s="10">
        <v>0</v>
      </c>
      <c r="Q19" s="11">
        <v>12</v>
      </c>
      <c r="R19" s="11" t="s">
        <v>66</v>
      </c>
      <c r="S19" s="12">
        <v>13</v>
      </c>
      <c r="T19" s="12">
        <v>638</v>
      </c>
      <c r="U19" s="13" t="s">
        <v>47</v>
      </c>
      <c r="V19" s="13">
        <v>1</v>
      </c>
      <c r="W19" s="13"/>
      <c r="X19" s="13">
        <v>0</v>
      </c>
      <c r="Y19" s="13">
        <v>7</v>
      </c>
      <c r="Z19" s="14" t="s">
        <v>254</v>
      </c>
      <c r="AA19" s="13">
        <v>2.16</v>
      </c>
      <c r="AB19" s="23">
        <v>1.37</v>
      </c>
      <c r="AC19" s="15">
        <v>0</v>
      </c>
      <c r="AD19" s="15">
        <v>20</v>
      </c>
      <c r="AE19" s="16">
        <v>1.078</v>
      </c>
      <c r="AF19" s="17">
        <f t="shared" si="14"/>
        <v>0</v>
      </c>
      <c r="AG19" s="18">
        <f t="shared" si="15"/>
        <v>0</v>
      </c>
      <c r="AH19" s="18">
        <f t="shared" si="16"/>
        <v>0</v>
      </c>
      <c r="AI19" s="18">
        <f t="shared" si="17"/>
        <v>0</v>
      </c>
      <c r="AJ19" s="18">
        <f t="shared" si="18"/>
        <v>0</v>
      </c>
      <c r="AK19" s="18">
        <v>5</v>
      </c>
      <c r="AL19" s="19">
        <f t="shared" si="19"/>
        <v>0</v>
      </c>
      <c r="AM19" s="20">
        <f t="shared" si="12"/>
        <v>0</v>
      </c>
      <c r="AN19" s="17">
        <f t="shared" si="20"/>
        <v>0</v>
      </c>
      <c r="AO19" s="18">
        <f t="shared" si="21"/>
        <v>0</v>
      </c>
      <c r="AP19" s="18">
        <f t="shared" si="22"/>
        <v>0</v>
      </c>
      <c r="AQ19" s="18">
        <f t="shared" si="23"/>
        <v>0</v>
      </c>
      <c r="AR19" s="18">
        <f t="shared" si="24"/>
        <v>0</v>
      </c>
      <c r="AS19" s="18">
        <v>5</v>
      </c>
      <c r="AT19" s="19">
        <f t="shared" si="25"/>
        <v>0</v>
      </c>
      <c r="AU19" s="20">
        <f t="shared" si="13"/>
        <v>0</v>
      </c>
    </row>
    <row r="20" spans="1:47" s="22" customFormat="1" ht="24.75" customHeight="1">
      <c r="A20" s="3">
        <v>7</v>
      </c>
      <c r="B20" s="4"/>
      <c r="C20" s="4">
        <v>4</v>
      </c>
      <c r="D20" s="26" t="s">
        <v>107</v>
      </c>
      <c r="E20" s="5" t="s">
        <v>57</v>
      </c>
      <c r="F20" s="5"/>
      <c r="G20" s="4" t="s">
        <v>65</v>
      </c>
      <c r="H20" s="27">
        <v>11631</v>
      </c>
      <c r="I20" s="9" t="s">
        <v>227</v>
      </c>
      <c r="J20" s="7"/>
      <c r="K20" s="8"/>
      <c r="L20" s="8"/>
      <c r="M20" s="8"/>
      <c r="N20" s="8"/>
      <c r="O20" s="9" t="s">
        <v>46</v>
      </c>
      <c r="P20" s="10">
        <f>1/3</f>
        <v>0.3333333333333333</v>
      </c>
      <c r="Q20" s="11">
        <v>12</v>
      </c>
      <c r="R20" s="11" t="s">
        <v>66</v>
      </c>
      <c r="S20" s="12">
        <v>13</v>
      </c>
      <c r="T20" s="12">
        <v>638</v>
      </c>
      <c r="U20" s="13" t="s">
        <v>47</v>
      </c>
      <c r="V20" s="13">
        <v>1</v>
      </c>
      <c r="W20" s="13"/>
      <c r="X20" s="13">
        <v>0</v>
      </c>
      <c r="Y20" s="13">
        <v>7</v>
      </c>
      <c r="Z20" s="14" t="s">
        <v>254</v>
      </c>
      <c r="AA20" s="13">
        <v>2.16</v>
      </c>
      <c r="AB20" s="23">
        <v>1.37</v>
      </c>
      <c r="AC20" s="15">
        <v>0</v>
      </c>
      <c r="AD20" s="15">
        <v>20</v>
      </c>
      <c r="AE20" s="16">
        <v>1.078</v>
      </c>
      <c r="AF20" s="17">
        <f t="shared" si="14"/>
        <v>0</v>
      </c>
      <c r="AG20" s="18">
        <f t="shared" si="15"/>
        <v>0</v>
      </c>
      <c r="AH20" s="18">
        <f t="shared" si="16"/>
        <v>0</v>
      </c>
      <c r="AI20" s="18">
        <f t="shared" si="17"/>
        <v>0</v>
      </c>
      <c r="AJ20" s="18">
        <f t="shared" si="18"/>
        <v>0</v>
      </c>
      <c r="AK20" s="18">
        <v>6</v>
      </c>
      <c r="AL20" s="19">
        <f t="shared" si="19"/>
        <v>0</v>
      </c>
      <c r="AM20" s="20">
        <f t="shared" si="12"/>
        <v>0</v>
      </c>
      <c r="AN20" s="17">
        <f t="shared" si="20"/>
        <v>1.1977777777777778</v>
      </c>
      <c r="AO20" s="18">
        <f t="shared" si="21"/>
        <v>3.5933333333333337</v>
      </c>
      <c r="AP20" s="18">
        <f t="shared" si="22"/>
        <v>0.5988888888888889</v>
      </c>
      <c r="AQ20" s="18">
        <f t="shared" si="23"/>
        <v>1.1977777777777778</v>
      </c>
      <c r="AR20" s="18">
        <f t="shared" si="24"/>
        <v>3.333333333333333</v>
      </c>
      <c r="AS20" s="18">
        <v>6</v>
      </c>
      <c r="AT20" s="19">
        <f t="shared" si="25"/>
        <v>1.354074074074074</v>
      </c>
      <c r="AU20" s="20">
        <f t="shared" si="13"/>
        <v>8.280740740740741</v>
      </c>
    </row>
    <row r="21" spans="1:47" s="22" customFormat="1" ht="24.75" customHeight="1">
      <c r="A21" s="45">
        <v>8</v>
      </c>
      <c r="B21" s="46"/>
      <c r="C21" s="46">
        <v>1</v>
      </c>
      <c r="D21" s="48" t="s">
        <v>228</v>
      </c>
      <c r="E21" s="48" t="s">
        <v>54</v>
      </c>
      <c r="F21" s="48"/>
      <c r="G21" s="46" t="s">
        <v>65</v>
      </c>
      <c r="H21" s="66">
        <v>8888</v>
      </c>
      <c r="I21" s="46" t="s">
        <v>229</v>
      </c>
      <c r="J21" s="51"/>
      <c r="K21" s="52"/>
      <c r="L21" s="52"/>
      <c r="M21" s="52"/>
      <c r="N21" s="52"/>
      <c r="O21" s="50" t="s">
        <v>46</v>
      </c>
      <c r="P21" s="53">
        <v>1</v>
      </c>
      <c r="Q21" s="54">
        <v>12</v>
      </c>
      <c r="R21" s="54" t="s">
        <v>66</v>
      </c>
      <c r="S21" s="55">
        <v>13</v>
      </c>
      <c r="T21" s="55">
        <v>58</v>
      </c>
      <c r="U21" s="56" t="s">
        <v>47</v>
      </c>
      <c r="V21" s="56">
        <v>1</v>
      </c>
      <c r="W21" s="56"/>
      <c r="X21" s="56">
        <v>0</v>
      </c>
      <c r="Y21" s="56">
        <v>5</v>
      </c>
      <c r="Z21" s="57" t="s">
        <v>258</v>
      </c>
      <c r="AA21" s="56">
        <v>1.61</v>
      </c>
      <c r="AB21" s="65">
        <v>1.03</v>
      </c>
      <c r="AC21" s="59">
        <v>33</v>
      </c>
      <c r="AD21" s="59">
        <v>39</v>
      </c>
      <c r="AE21" s="60">
        <v>1.078</v>
      </c>
      <c r="AF21" s="58">
        <f t="shared" si="14"/>
        <v>35.574000000000005</v>
      </c>
      <c r="AG21" s="61">
        <f t="shared" si="15"/>
        <v>106.72200000000001</v>
      </c>
      <c r="AH21" s="61">
        <f t="shared" si="16"/>
        <v>17.787000000000003</v>
      </c>
      <c r="AI21" s="61">
        <f t="shared" si="17"/>
        <v>35.574000000000005</v>
      </c>
      <c r="AJ21" s="61">
        <f t="shared" si="18"/>
        <v>16.5</v>
      </c>
      <c r="AK21" s="61">
        <v>7</v>
      </c>
      <c r="AL21" s="62">
        <f t="shared" si="19"/>
        <v>26.466000000000005</v>
      </c>
      <c r="AM21" s="63">
        <f t="shared" si="12"/>
        <v>149.68800000000002</v>
      </c>
      <c r="AN21" s="58">
        <f t="shared" si="20"/>
        <v>7.007000000000001</v>
      </c>
      <c r="AO21" s="61">
        <f t="shared" si="21"/>
        <v>21.021</v>
      </c>
      <c r="AP21" s="61">
        <f t="shared" si="22"/>
        <v>3.5035000000000003</v>
      </c>
      <c r="AQ21" s="61">
        <f t="shared" si="23"/>
        <v>7.007000000000001</v>
      </c>
      <c r="AR21" s="61">
        <f t="shared" si="24"/>
        <v>19.5</v>
      </c>
      <c r="AS21" s="61">
        <v>7</v>
      </c>
      <c r="AT21" s="62">
        <f t="shared" si="25"/>
        <v>7.921333333333334</v>
      </c>
      <c r="AU21" s="63">
        <f t="shared" si="13"/>
        <v>48.44233333333334</v>
      </c>
    </row>
    <row r="22" spans="1:47" s="22" customFormat="1" ht="24.75" customHeight="1">
      <c r="A22" s="3">
        <v>9</v>
      </c>
      <c r="B22" s="4"/>
      <c r="C22" s="4">
        <v>1</v>
      </c>
      <c r="D22" s="5" t="s">
        <v>228</v>
      </c>
      <c r="E22" s="5" t="s">
        <v>54</v>
      </c>
      <c r="F22" s="5"/>
      <c r="G22" s="4" t="s">
        <v>65</v>
      </c>
      <c r="H22" s="6">
        <v>8888</v>
      </c>
      <c r="I22" s="4" t="s">
        <v>229</v>
      </c>
      <c r="J22" s="7"/>
      <c r="K22" s="8"/>
      <c r="L22" s="8"/>
      <c r="M22" s="8"/>
      <c r="N22" s="8"/>
      <c r="O22" s="9" t="s">
        <v>46</v>
      </c>
      <c r="P22" s="10">
        <v>1</v>
      </c>
      <c r="Q22" s="11">
        <v>12</v>
      </c>
      <c r="R22" s="11" t="s">
        <v>66</v>
      </c>
      <c r="S22" s="12">
        <v>13</v>
      </c>
      <c r="T22" s="12">
        <v>722</v>
      </c>
      <c r="U22" s="13" t="s">
        <v>47</v>
      </c>
      <c r="V22" s="13">
        <v>1</v>
      </c>
      <c r="W22" s="13"/>
      <c r="X22" s="13">
        <v>0</v>
      </c>
      <c r="Y22" s="13">
        <v>2</v>
      </c>
      <c r="Z22" s="14" t="s">
        <v>240</v>
      </c>
      <c r="AA22" s="13">
        <v>0.8</v>
      </c>
      <c r="AB22" s="23">
        <v>0.51</v>
      </c>
      <c r="AC22" s="15">
        <v>26</v>
      </c>
      <c r="AD22" s="15">
        <v>32</v>
      </c>
      <c r="AE22" s="16">
        <v>1.078</v>
      </c>
      <c r="AF22" s="17">
        <f t="shared" si="14"/>
        <v>28.028000000000002</v>
      </c>
      <c r="AG22" s="18">
        <f t="shared" si="15"/>
        <v>84.084</v>
      </c>
      <c r="AH22" s="18">
        <f t="shared" si="16"/>
        <v>14.014000000000001</v>
      </c>
      <c r="AI22" s="18">
        <f t="shared" si="17"/>
        <v>28.028000000000002</v>
      </c>
      <c r="AJ22" s="18">
        <f t="shared" si="18"/>
        <v>13</v>
      </c>
      <c r="AK22" s="18">
        <v>8</v>
      </c>
      <c r="AL22" s="19">
        <f t="shared" si="19"/>
        <v>20.852</v>
      </c>
      <c r="AM22" s="20">
        <f t="shared" si="12"/>
        <v>117.936</v>
      </c>
      <c r="AN22" s="17">
        <f t="shared" si="20"/>
        <v>5.749333333333333</v>
      </c>
      <c r="AO22" s="18">
        <f t="shared" si="21"/>
        <v>17.248</v>
      </c>
      <c r="AP22" s="18">
        <f t="shared" si="22"/>
        <v>2.8746666666666667</v>
      </c>
      <c r="AQ22" s="18">
        <f t="shared" si="23"/>
        <v>5.749333333333333</v>
      </c>
      <c r="AR22" s="18">
        <f t="shared" si="24"/>
        <v>16</v>
      </c>
      <c r="AS22" s="18">
        <v>8</v>
      </c>
      <c r="AT22" s="19">
        <f t="shared" si="25"/>
        <v>6.499555555555555</v>
      </c>
      <c r="AU22" s="20">
        <f t="shared" si="13"/>
        <v>39.74755555555556</v>
      </c>
    </row>
    <row r="23" spans="1:47" s="22" customFormat="1" ht="24.75" customHeight="1">
      <c r="A23" s="45">
        <v>10</v>
      </c>
      <c r="B23" s="46"/>
      <c r="C23" s="46">
        <v>1</v>
      </c>
      <c r="D23" s="48" t="s">
        <v>103</v>
      </c>
      <c r="E23" s="48" t="s">
        <v>53</v>
      </c>
      <c r="F23" s="48"/>
      <c r="G23" s="46" t="s">
        <v>65</v>
      </c>
      <c r="H23" s="66">
        <v>7709</v>
      </c>
      <c r="I23" s="46" t="s">
        <v>230</v>
      </c>
      <c r="J23" s="51"/>
      <c r="K23" s="52"/>
      <c r="L23" s="52"/>
      <c r="M23" s="52"/>
      <c r="N23" s="52"/>
      <c r="O23" s="50" t="s">
        <v>46</v>
      </c>
      <c r="P23" s="53">
        <v>1</v>
      </c>
      <c r="Q23" s="54">
        <v>12</v>
      </c>
      <c r="R23" s="54" t="s">
        <v>66</v>
      </c>
      <c r="S23" s="55">
        <v>13</v>
      </c>
      <c r="T23" s="55">
        <v>635</v>
      </c>
      <c r="U23" s="56" t="s">
        <v>47</v>
      </c>
      <c r="V23" s="56">
        <v>1</v>
      </c>
      <c r="W23" s="56"/>
      <c r="X23" s="56">
        <v>0</v>
      </c>
      <c r="Y23" s="56">
        <v>20</v>
      </c>
      <c r="Z23" s="57" t="s">
        <v>255</v>
      </c>
      <c r="AA23" s="56">
        <v>5.74</v>
      </c>
      <c r="AB23" s="65">
        <v>3.65</v>
      </c>
      <c r="AC23" s="59">
        <v>100</v>
      </c>
      <c r="AD23" s="59">
        <v>111</v>
      </c>
      <c r="AE23" s="60">
        <v>1.078</v>
      </c>
      <c r="AF23" s="58">
        <f t="shared" si="14"/>
        <v>107.80000000000001</v>
      </c>
      <c r="AG23" s="61">
        <f t="shared" si="15"/>
        <v>323.40000000000003</v>
      </c>
      <c r="AH23" s="61">
        <f t="shared" si="16"/>
        <v>53.900000000000006</v>
      </c>
      <c r="AI23" s="61">
        <f t="shared" si="17"/>
        <v>107.80000000000001</v>
      </c>
      <c r="AJ23" s="61">
        <f t="shared" si="18"/>
        <v>50</v>
      </c>
      <c r="AK23" s="61">
        <v>9</v>
      </c>
      <c r="AL23" s="62">
        <f t="shared" si="19"/>
        <v>80.2</v>
      </c>
      <c r="AM23" s="63">
        <f t="shared" si="12"/>
        <v>453.6</v>
      </c>
      <c r="AN23" s="58">
        <f t="shared" si="20"/>
        <v>19.943</v>
      </c>
      <c r="AO23" s="61">
        <f t="shared" si="21"/>
        <v>59.82900000000001</v>
      </c>
      <c r="AP23" s="61">
        <f t="shared" si="22"/>
        <v>9.9715</v>
      </c>
      <c r="AQ23" s="61">
        <f t="shared" si="23"/>
        <v>19.943</v>
      </c>
      <c r="AR23" s="61">
        <f t="shared" si="24"/>
        <v>55.5</v>
      </c>
      <c r="AS23" s="61">
        <v>9</v>
      </c>
      <c r="AT23" s="62">
        <f t="shared" si="25"/>
        <v>22.545333333333332</v>
      </c>
      <c r="AU23" s="63">
        <f t="shared" si="13"/>
        <v>137.87433333333334</v>
      </c>
    </row>
    <row r="24" spans="1:47" s="22" customFormat="1" ht="24.75" customHeight="1">
      <c r="A24" s="3">
        <v>11</v>
      </c>
      <c r="B24" s="4"/>
      <c r="C24" s="4">
        <v>1</v>
      </c>
      <c r="D24" s="5" t="s">
        <v>59</v>
      </c>
      <c r="E24" s="5" t="s">
        <v>231</v>
      </c>
      <c r="F24" s="5"/>
      <c r="G24" s="4" t="s">
        <v>65</v>
      </c>
      <c r="H24" s="6">
        <v>17176</v>
      </c>
      <c r="I24" s="4" t="s">
        <v>232</v>
      </c>
      <c r="J24" s="7"/>
      <c r="K24" s="8"/>
      <c r="L24" s="8"/>
      <c r="M24" s="8"/>
      <c r="N24" s="8"/>
      <c r="O24" s="9" t="s">
        <v>46</v>
      </c>
      <c r="P24" s="10">
        <v>1</v>
      </c>
      <c r="Q24" s="11">
        <v>12</v>
      </c>
      <c r="R24" s="11" t="s">
        <v>66</v>
      </c>
      <c r="S24" s="12">
        <v>13</v>
      </c>
      <c r="T24" s="12">
        <v>636</v>
      </c>
      <c r="U24" s="13" t="s">
        <v>47</v>
      </c>
      <c r="V24" s="13">
        <v>1</v>
      </c>
      <c r="W24" s="13"/>
      <c r="X24" s="13">
        <v>0</v>
      </c>
      <c r="Y24" s="13">
        <v>26</v>
      </c>
      <c r="Z24" s="14" t="s">
        <v>248</v>
      </c>
      <c r="AA24" s="13">
        <v>749</v>
      </c>
      <c r="AB24" s="23">
        <v>4.76</v>
      </c>
      <c r="AC24" s="15">
        <v>132</v>
      </c>
      <c r="AD24" s="15">
        <v>178</v>
      </c>
      <c r="AE24" s="16">
        <v>1.078</v>
      </c>
      <c r="AF24" s="17">
        <f t="shared" si="14"/>
        <v>142.29600000000002</v>
      </c>
      <c r="AG24" s="18">
        <f t="shared" si="15"/>
        <v>426.88800000000003</v>
      </c>
      <c r="AH24" s="18">
        <f t="shared" si="16"/>
        <v>71.14800000000001</v>
      </c>
      <c r="AI24" s="18">
        <f t="shared" si="17"/>
        <v>142.29600000000002</v>
      </c>
      <c r="AJ24" s="18">
        <f t="shared" si="18"/>
        <v>66</v>
      </c>
      <c r="AK24" s="18">
        <v>10</v>
      </c>
      <c r="AL24" s="19">
        <f t="shared" si="19"/>
        <v>105.86400000000002</v>
      </c>
      <c r="AM24" s="20">
        <f t="shared" si="12"/>
        <v>598.7520000000001</v>
      </c>
      <c r="AN24" s="17">
        <f t="shared" si="20"/>
        <v>31.980666666666668</v>
      </c>
      <c r="AO24" s="18">
        <f t="shared" si="21"/>
        <v>95.94200000000001</v>
      </c>
      <c r="AP24" s="18">
        <f t="shared" si="22"/>
        <v>15.990333333333334</v>
      </c>
      <c r="AQ24" s="18">
        <f t="shared" si="23"/>
        <v>31.980666666666668</v>
      </c>
      <c r="AR24" s="18">
        <f t="shared" si="24"/>
        <v>89</v>
      </c>
      <c r="AS24" s="18">
        <v>10</v>
      </c>
      <c r="AT24" s="19">
        <f t="shared" si="25"/>
        <v>36.153777777777776</v>
      </c>
      <c r="AU24" s="20">
        <f t="shared" si="13"/>
        <v>221.09577777777778</v>
      </c>
    </row>
    <row r="25" spans="1:47" s="22" customFormat="1" ht="24.75" customHeight="1">
      <c r="A25" s="45">
        <v>12</v>
      </c>
      <c r="B25" s="46"/>
      <c r="C25" s="46">
        <v>1</v>
      </c>
      <c r="D25" s="48" t="s">
        <v>189</v>
      </c>
      <c r="E25" s="48" t="s">
        <v>61</v>
      </c>
      <c r="F25" s="48"/>
      <c r="G25" s="46" t="s">
        <v>65</v>
      </c>
      <c r="H25" s="49">
        <v>9155</v>
      </c>
      <c r="I25" s="50" t="s">
        <v>233</v>
      </c>
      <c r="J25" s="51"/>
      <c r="K25" s="52"/>
      <c r="L25" s="52"/>
      <c r="M25" s="52"/>
      <c r="N25" s="52"/>
      <c r="O25" s="50" t="s">
        <v>46</v>
      </c>
      <c r="P25" s="53">
        <v>1</v>
      </c>
      <c r="Q25" s="54">
        <v>12</v>
      </c>
      <c r="R25" s="54" t="s">
        <v>66</v>
      </c>
      <c r="S25" s="55">
        <v>13</v>
      </c>
      <c r="T25" s="55">
        <v>637</v>
      </c>
      <c r="U25" s="56" t="s">
        <v>47</v>
      </c>
      <c r="V25" s="56">
        <v>1</v>
      </c>
      <c r="W25" s="56"/>
      <c r="X25" s="56">
        <v>0</v>
      </c>
      <c r="Y25" s="56">
        <v>12</v>
      </c>
      <c r="Z25" s="57" t="s">
        <v>280</v>
      </c>
      <c r="AA25" s="56">
        <v>3.52</v>
      </c>
      <c r="AB25" s="65">
        <v>2.24</v>
      </c>
      <c r="AC25" s="59">
        <v>5</v>
      </c>
      <c r="AD25" s="59">
        <v>30</v>
      </c>
      <c r="AE25" s="60">
        <v>1.078</v>
      </c>
      <c r="AF25" s="58">
        <f t="shared" si="14"/>
        <v>5.390000000000001</v>
      </c>
      <c r="AG25" s="61">
        <f t="shared" si="15"/>
        <v>16.17</v>
      </c>
      <c r="AH25" s="61">
        <f t="shared" si="16"/>
        <v>2.6950000000000003</v>
      </c>
      <c r="AI25" s="61">
        <f t="shared" si="17"/>
        <v>5.390000000000001</v>
      </c>
      <c r="AJ25" s="61">
        <f t="shared" si="18"/>
        <v>2.5</v>
      </c>
      <c r="AK25" s="61">
        <v>11</v>
      </c>
      <c r="AL25" s="62">
        <f t="shared" si="19"/>
        <v>4.010000000000001</v>
      </c>
      <c r="AM25" s="63">
        <f t="shared" si="12"/>
        <v>22.680000000000003</v>
      </c>
      <c r="AN25" s="58">
        <f t="shared" si="20"/>
        <v>5.390000000000001</v>
      </c>
      <c r="AO25" s="61">
        <f t="shared" si="21"/>
        <v>16.17</v>
      </c>
      <c r="AP25" s="61">
        <f t="shared" si="22"/>
        <v>2.6950000000000003</v>
      </c>
      <c r="AQ25" s="61">
        <f t="shared" si="23"/>
        <v>5.390000000000001</v>
      </c>
      <c r="AR25" s="61">
        <f t="shared" si="24"/>
        <v>15</v>
      </c>
      <c r="AS25" s="61">
        <v>11</v>
      </c>
      <c r="AT25" s="62">
        <f t="shared" si="25"/>
        <v>6.093333333333334</v>
      </c>
      <c r="AU25" s="63">
        <f t="shared" si="13"/>
        <v>37.263333333333335</v>
      </c>
    </row>
    <row r="26" spans="1:47" s="22" customFormat="1" ht="24.75" customHeight="1">
      <c r="A26" s="3">
        <v>13</v>
      </c>
      <c r="B26" s="4"/>
      <c r="C26" s="4">
        <v>1</v>
      </c>
      <c r="D26" s="67" t="s">
        <v>203</v>
      </c>
      <c r="E26" s="5"/>
      <c r="F26" s="5"/>
      <c r="G26" s="4"/>
      <c r="H26" s="6"/>
      <c r="I26" s="4"/>
      <c r="J26" s="7"/>
      <c r="K26" s="8"/>
      <c r="L26" s="8"/>
      <c r="M26" s="8"/>
      <c r="N26" s="8"/>
      <c r="O26" s="9" t="s">
        <v>46</v>
      </c>
      <c r="P26" s="10">
        <v>1</v>
      </c>
      <c r="Q26" s="11">
        <v>12</v>
      </c>
      <c r="R26" s="11" t="s">
        <v>66</v>
      </c>
      <c r="S26" s="12">
        <v>13</v>
      </c>
      <c r="T26" s="12">
        <v>661</v>
      </c>
      <c r="U26" s="13" t="s">
        <v>204</v>
      </c>
      <c r="V26" s="13">
        <v>2</v>
      </c>
      <c r="W26" s="13"/>
      <c r="X26" s="13">
        <v>0</v>
      </c>
      <c r="Y26" s="13">
        <v>1</v>
      </c>
      <c r="Z26" s="14" t="s">
        <v>285</v>
      </c>
      <c r="AA26" s="13">
        <v>0.14</v>
      </c>
      <c r="AB26" s="23">
        <v>0.08</v>
      </c>
      <c r="AC26" s="15">
        <v>63</v>
      </c>
      <c r="AD26" s="15">
        <v>67</v>
      </c>
      <c r="AE26" s="16">
        <v>0.363</v>
      </c>
      <c r="AF26" s="17">
        <f t="shared" si="14"/>
        <v>22.869</v>
      </c>
      <c r="AG26" s="18">
        <f t="shared" si="15"/>
        <v>68.607</v>
      </c>
      <c r="AH26" s="18">
        <f t="shared" si="16"/>
        <v>11.4345</v>
      </c>
      <c r="AI26" s="18">
        <f t="shared" si="17"/>
        <v>22.869</v>
      </c>
      <c r="AJ26" s="18">
        <f t="shared" si="18"/>
        <v>31.5</v>
      </c>
      <c r="AK26" s="18">
        <v>12</v>
      </c>
      <c r="AL26" s="19">
        <f t="shared" si="19"/>
        <v>20.496</v>
      </c>
      <c r="AM26" s="20">
        <f t="shared" si="12"/>
        <v>120.603</v>
      </c>
      <c r="AN26" s="17">
        <f t="shared" si="20"/>
        <v>4.0535</v>
      </c>
      <c r="AO26" s="18">
        <f t="shared" si="21"/>
        <v>12.160499999999999</v>
      </c>
      <c r="AP26" s="18">
        <f t="shared" si="22"/>
        <v>2.02675</v>
      </c>
      <c r="AQ26" s="18">
        <f t="shared" si="23"/>
        <v>4.0535</v>
      </c>
      <c r="AR26" s="18">
        <f t="shared" si="24"/>
        <v>33.5</v>
      </c>
      <c r="AS26" s="18">
        <v>12</v>
      </c>
      <c r="AT26" s="19">
        <f t="shared" si="25"/>
        <v>8.285666666666666</v>
      </c>
      <c r="AU26" s="20">
        <f t="shared" si="13"/>
        <v>53.94616666666666</v>
      </c>
    </row>
    <row r="27" spans="1:47" s="22" customFormat="1" ht="24.75" customHeight="1">
      <c r="A27" s="45">
        <v>14</v>
      </c>
      <c r="B27" s="46"/>
      <c r="C27" s="46">
        <v>1</v>
      </c>
      <c r="D27" s="48" t="s">
        <v>163</v>
      </c>
      <c r="E27" s="48" t="s">
        <v>56</v>
      </c>
      <c r="F27" s="48"/>
      <c r="G27" s="46" t="s">
        <v>65</v>
      </c>
      <c r="H27" s="49">
        <v>6109</v>
      </c>
      <c r="I27" s="50"/>
      <c r="J27" s="51"/>
      <c r="K27" s="52"/>
      <c r="L27" s="52"/>
      <c r="M27" s="52"/>
      <c r="N27" s="52"/>
      <c r="O27" s="50" t="s">
        <v>49</v>
      </c>
      <c r="P27" s="53">
        <v>0</v>
      </c>
      <c r="Q27" s="54">
        <v>12</v>
      </c>
      <c r="R27" s="54" t="s">
        <v>66</v>
      </c>
      <c r="S27" s="55">
        <v>13</v>
      </c>
      <c r="T27" s="55">
        <v>663</v>
      </c>
      <c r="U27" s="56" t="s">
        <v>47</v>
      </c>
      <c r="V27" s="56">
        <v>1</v>
      </c>
      <c r="W27" s="56"/>
      <c r="X27" s="56">
        <v>0</v>
      </c>
      <c r="Y27" s="56">
        <v>1</v>
      </c>
      <c r="Z27" s="57" t="s">
        <v>255</v>
      </c>
      <c r="AA27" s="56">
        <v>0.34</v>
      </c>
      <c r="AB27" s="65">
        <v>0.22</v>
      </c>
      <c r="AC27" s="59">
        <v>12</v>
      </c>
      <c r="AD27" s="59">
        <v>18</v>
      </c>
      <c r="AE27" s="60">
        <v>1.078</v>
      </c>
      <c r="AF27" s="58">
        <f t="shared" si="14"/>
        <v>0</v>
      </c>
      <c r="AG27" s="61">
        <f t="shared" si="15"/>
        <v>0</v>
      </c>
      <c r="AH27" s="61">
        <f t="shared" si="16"/>
        <v>0</v>
      </c>
      <c r="AI27" s="61">
        <f t="shared" si="17"/>
        <v>0</v>
      </c>
      <c r="AJ27" s="61">
        <f t="shared" si="18"/>
        <v>0</v>
      </c>
      <c r="AK27" s="61">
        <v>13</v>
      </c>
      <c r="AL27" s="62">
        <f t="shared" si="19"/>
        <v>0</v>
      </c>
      <c r="AM27" s="63">
        <f t="shared" si="12"/>
        <v>0</v>
      </c>
      <c r="AN27" s="58">
        <f t="shared" si="20"/>
        <v>0</v>
      </c>
      <c r="AO27" s="61">
        <f t="shared" si="21"/>
        <v>0</v>
      </c>
      <c r="AP27" s="61">
        <f t="shared" si="22"/>
        <v>0</v>
      </c>
      <c r="AQ27" s="61">
        <f t="shared" si="23"/>
        <v>0</v>
      </c>
      <c r="AR27" s="61">
        <f t="shared" si="24"/>
        <v>0</v>
      </c>
      <c r="AS27" s="61">
        <v>13</v>
      </c>
      <c r="AT27" s="62">
        <f t="shared" si="25"/>
        <v>0</v>
      </c>
      <c r="AU27" s="63">
        <f t="shared" si="13"/>
        <v>0</v>
      </c>
    </row>
    <row r="28" spans="1:47" s="22" customFormat="1" ht="24.75" customHeight="1">
      <c r="A28" s="45">
        <v>14</v>
      </c>
      <c r="B28" s="46"/>
      <c r="C28" s="46">
        <v>2</v>
      </c>
      <c r="D28" s="48" t="s">
        <v>103</v>
      </c>
      <c r="E28" s="48" t="s">
        <v>234</v>
      </c>
      <c r="F28" s="48"/>
      <c r="G28" s="46" t="s">
        <v>65</v>
      </c>
      <c r="H28" s="49"/>
      <c r="I28" s="50"/>
      <c r="J28" s="51"/>
      <c r="K28" s="52"/>
      <c r="L28" s="52"/>
      <c r="M28" s="52"/>
      <c r="N28" s="52"/>
      <c r="O28" s="50" t="s">
        <v>46</v>
      </c>
      <c r="P28" s="53">
        <f>2/6</f>
        <v>0.3333333333333333</v>
      </c>
      <c r="Q28" s="54">
        <v>12</v>
      </c>
      <c r="R28" s="54" t="s">
        <v>66</v>
      </c>
      <c r="S28" s="55">
        <v>13</v>
      </c>
      <c r="T28" s="55">
        <v>663</v>
      </c>
      <c r="U28" s="56" t="s">
        <v>47</v>
      </c>
      <c r="V28" s="56">
        <v>1</v>
      </c>
      <c r="W28" s="56"/>
      <c r="X28" s="56">
        <v>0</v>
      </c>
      <c r="Y28" s="56">
        <v>1</v>
      </c>
      <c r="Z28" s="57" t="s">
        <v>255</v>
      </c>
      <c r="AA28" s="56">
        <v>0.34</v>
      </c>
      <c r="AB28" s="65">
        <v>0.22</v>
      </c>
      <c r="AC28" s="59">
        <v>12</v>
      </c>
      <c r="AD28" s="59">
        <v>18</v>
      </c>
      <c r="AE28" s="60">
        <v>1.078</v>
      </c>
      <c r="AF28" s="58">
        <f t="shared" si="14"/>
        <v>4.311999999999999</v>
      </c>
      <c r="AG28" s="61">
        <f t="shared" si="15"/>
        <v>12.935999999999998</v>
      </c>
      <c r="AH28" s="61">
        <f t="shared" si="16"/>
        <v>2.1559999999999997</v>
      </c>
      <c r="AI28" s="61">
        <f t="shared" si="17"/>
        <v>4.311999999999999</v>
      </c>
      <c r="AJ28" s="61">
        <f t="shared" si="18"/>
        <v>2</v>
      </c>
      <c r="AK28" s="61">
        <v>14</v>
      </c>
      <c r="AL28" s="62">
        <f t="shared" si="19"/>
        <v>3.2079999999999997</v>
      </c>
      <c r="AM28" s="63">
        <f t="shared" si="12"/>
        <v>18.144</v>
      </c>
      <c r="AN28" s="58">
        <f t="shared" si="20"/>
        <v>1.078</v>
      </c>
      <c r="AO28" s="61">
        <f t="shared" si="21"/>
        <v>3.234</v>
      </c>
      <c r="AP28" s="61">
        <f t="shared" si="22"/>
        <v>0.539</v>
      </c>
      <c r="AQ28" s="61">
        <f t="shared" si="23"/>
        <v>1.078</v>
      </c>
      <c r="AR28" s="61">
        <f t="shared" si="24"/>
        <v>3</v>
      </c>
      <c r="AS28" s="61">
        <v>14</v>
      </c>
      <c r="AT28" s="62">
        <f t="shared" si="25"/>
        <v>1.2186666666666668</v>
      </c>
      <c r="AU28" s="63">
        <f t="shared" si="13"/>
        <v>7.4526666666666666</v>
      </c>
    </row>
    <row r="29" spans="1:47" s="22" customFormat="1" ht="24.75" customHeight="1">
      <c r="A29" s="45">
        <v>14</v>
      </c>
      <c r="B29" s="46"/>
      <c r="C29" s="46">
        <v>3</v>
      </c>
      <c r="D29" s="48" t="s">
        <v>136</v>
      </c>
      <c r="E29" s="48" t="s">
        <v>58</v>
      </c>
      <c r="F29" s="48"/>
      <c r="G29" s="46" t="s">
        <v>65</v>
      </c>
      <c r="H29" s="49">
        <v>17302</v>
      </c>
      <c r="I29" s="50" t="s">
        <v>236</v>
      </c>
      <c r="J29" s="51"/>
      <c r="K29" s="52"/>
      <c r="L29" s="52"/>
      <c r="M29" s="52"/>
      <c r="N29" s="52"/>
      <c r="O29" s="50" t="s">
        <v>46</v>
      </c>
      <c r="P29" s="53">
        <f>1/6</f>
        <v>0.16666666666666666</v>
      </c>
      <c r="Q29" s="54">
        <v>12</v>
      </c>
      <c r="R29" s="54" t="s">
        <v>66</v>
      </c>
      <c r="S29" s="55">
        <v>13</v>
      </c>
      <c r="T29" s="55">
        <v>663</v>
      </c>
      <c r="U29" s="56" t="s">
        <v>47</v>
      </c>
      <c r="V29" s="56">
        <v>1</v>
      </c>
      <c r="W29" s="56"/>
      <c r="X29" s="56">
        <v>0</v>
      </c>
      <c r="Y29" s="56">
        <v>1</v>
      </c>
      <c r="Z29" s="57" t="s">
        <v>255</v>
      </c>
      <c r="AA29" s="56">
        <v>0.34</v>
      </c>
      <c r="AB29" s="65">
        <v>0.22</v>
      </c>
      <c r="AC29" s="59">
        <v>12</v>
      </c>
      <c r="AD29" s="59">
        <v>18</v>
      </c>
      <c r="AE29" s="60">
        <v>1.078</v>
      </c>
      <c r="AF29" s="58">
        <f t="shared" si="14"/>
        <v>2.1559999999999997</v>
      </c>
      <c r="AG29" s="61">
        <f t="shared" si="15"/>
        <v>6.467999999999999</v>
      </c>
      <c r="AH29" s="61">
        <f t="shared" si="16"/>
        <v>1.0779999999999998</v>
      </c>
      <c r="AI29" s="61">
        <f t="shared" si="17"/>
        <v>2.1559999999999997</v>
      </c>
      <c r="AJ29" s="61">
        <f t="shared" si="18"/>
        <v>1</v>
      </c>
      <c r="AK29" s="61"/>
      <c r="AL29" s="62">
        <f t="shared" si="19"/>
        <v>1.6039999999999999</v>
      </c>
      <c r="AM29" s="63">
        <f t="shared" si="12"/>
        <v>9.072</v>
      </c>
      <c r="AN29" s="58">
        <f t="shared" si="20"/>
        <v>0.539</v>
      </c>
      <c r="AO29" s="61">
        <f t="shared" si="21"/>
        <v>1.617</v>
      </c>
      <c r="AP29" s="61">
        <f t="shared" si="22"/>
        <v>0.2695</v>
      </c>
      <c r="AQ29" s="61">
        <f t="shared" si="23"/>
        <v>0.539</v>
      </c>
      <c r="AR29" s="61">
        <f t="shared" si="24"/>
        <v>1.5</v>
      </c>
      <c r="AS29" s="61"/>
      <c r="AT29" s="62">
        <f t="shared" si="25"/>
        <v>0.6093333333333334</v>
      </c>
      <c r="AU29" s="63">
        <f t="shared" si="13"/>
        <v>3.7263333333333333</v>
      </c>
    </row>
    <row r="30" spans="1:47" s="22" customFormat="1" ht="24.75" customHeight="1">
      <c r="A30" s="45">
        <v>14</v>
      </c>
      <c r="B30" s="46"/>
      <c r="C30" s="46">
        <v>4</v>
      </c>
      <c r="D30" s="48" t="s">
        <v>136</v>
      </c>
      <c r="E30" s="48" t="s">
        <v>61</v>
      </c>
      <c r="F30" s="48"/>
      <c r="G30" s="46" t="s">
        <v>65</v>
      </c>
      <c r="H30" s="49">
        <v>18050</v>
      </c>
      <c r="I30" s="50" t="s">
        <v>237</v>
      </c>
      <c r="J30" s="51"/>
      <c r="K30" s="52"/>
      <c r="L30" s="52"/>
      <c r="M30" s="52"/>
      <c r="N30" s="52"/>
      <c r="O30" s="50" t="s">
        <v>46</v>
      </c>
      <c r="P30" s="53">
        <f>2/6</f>
        <v>0.3333333333333333</v>
      </c>
      <c r="Q30" s="54">
        <v>12</v>
      </c>
      <c r="R30" s="54" t="s">
        <v>66</v>
      </c>
      <c r="S30" s="55">
        <v>13</v>
      </c>
      <c r="T30" s="55">
        <v>663</v>
      </c>
      <c r="U30" s="56" t="s">
        <v>47</v>
      </c>
      <c r="V30" s="56">
        <v>1</v>
      </c>
      <c r="W30" s="56"/>
      <c r="X30" s="56">
        <v>0</v>
      </c>
      <c r="Y30" s="56">
        <v>1</v>
      </c>
      <c r="Z30" s="57" t="s">
        <v>255</v>
      </c>
      <c r="AA30" s="56">
        <v>0.34</v>
      </c>
      <c r="AB30" s="65">
        <v>0.22</v>
      </c>
      <c r="AC30" s="59">
        <v>12</v>
      </c>
      <c r="AD30" s="59">
        <v>18</v>
      </c>
      <c r="AE30" s="60">
        <v>1.078</v>
      </c>
      <c r="AF30" s="58">
        <f>AC30*AE30*P30</f>
        <v>4.311999999999999</v>
      </c>
      <c r="AG30" s="61">
        <f t="shared" si="15"/>
        <v>12.935999999999998</v>
      </c>
      <c r="AH30" s="61">
        <f>AF30*0.5</f>
        <v>2.1559999999999997</v>
      </c>
      <c r="AI30" s="61">
        <f>AF30</f>
        <v>4.311999999999999</v>
      </c>
      <c r="AJ30" s="61">
        <f>AC30*0.5*P30</f>
        <v>2</v>
      </c>
      <c r="AK30" s="61">
        <v>12</v>
      </c>
      <c r="AL30" s="62">
        <f>(AG30+AI30+AJ30)*2/12</f>
        <v>3.2079999999999997</v>
      </c>
      <c r="AM30" s="63">
        <f>AG30+AJ30+AL30</f>
        <v>18.144</v>
      </c>
      <c r="AN30" s="58">
        <f>AD30*AE30*P30*2/12</f>
        <v>1.078</v>
      </c>
      <c r="AO30" s="61">
        <f t="shared" si="21"/>
        <v>3.234</v>
      </c>
      <c r="AP30" s="61">
        <f>AN30*0.5</f>
        <v>0.539</v>
      </c>
      <c r="AQ30" s="61">
        <f>AN30</f>
        <v>1.078</v>
      </c>
      <c r="AR30" s="61">
        <f>AD30*0.5*P30</f>
        <v>3</v>
      </c>
      <c r="AS30" s="61">
        <v>12</v>
      </c>
      <c r="AT30" s="62">
        <f>(AO30+AQ30+AR30)*2/12</f>
        <v>1.2186666666666668</v>
      </c>
      <c r="AU30" s="63">
        <f aca="true" t="shared" si="26" ref="AU30:AU36">AO30+AR30+AT30</f>
        <v>7.4526666666666666</v>
      </c>
    </row>
    <row r="31" spans="1:47" s="22" customFormat="1" ht="24.75" customHeight="1">
      <c r="A31" s="45">
        <v>14</v>
      </c>
      <c r="B31" s="46"/>
      <c r="C31" s="46">
        <v>5</v>
      </c>
      <c r="D31" s="48" t="s">
        <v>136</v>
      </c>
      <c r="E31" s="48" t="s">
        <v>235</v>
      </c>
      <c r="F31" s="48"/>
      <c r="G31" s="46" t="s">
        <v>65</v>
      </c>
      <c r="H31" s="49">
        <v>19781</v>
      </c>
      <c r="I31" s="50" t="s">
        <v>238</v>
      </c>
      <c r="J31" s="51"/>
      <c r="K31" s="52"/>
      <c r="L31" s="52"/>
      <c r="M31" s="52"/>
      <c r="N31" s="52"/>
      <c r="O31" s="50" t="s">
        <v>46</v>
      </c>
      <c r="P31" s="53">
        <f>1/6</f>
        <v>0.16666666666666666</v>
      </c>
      <c r="Q31" s="54">
        <v>12</v>
      </c>
      <c r="R31" s="54" t="s">
        <v>66</v>
      </c>
      <c r="S31" s="55">
        <v>13</v>
      </c>
      <c r="T31" s="55">
        <v>663</v>
      </c>
      <c r="U31" s="56" t="s">
        <v>47</v>
      </c>
      <c r="V31" s="56">
        <v>1</v>
      </c>
      <c r="W31" s="56"/>
      <c r="X31" s="56">
        <v>0</v>
      </c>
      <c r="Y31" s="56">
        <v>1</v>
      </c>
      <c r="Z31" s="57" t="s">
        <v>255</v>
      </c>
      <c r="AA31" s="56">
        <v>0.34</v>
      </c>
      <c r="AB31" s="65">
        <v>0.22</v>
      </c>
      <c r="AC31" s="59">
        <v>12</v>
      </c>
      <c r="AD31" s="59">
        <v>18</v>
      </c>
      <c r="AE31" s="60">
        <v>1.078</v>
      </c>
      <c r="AF31" s="58">
        <f>AC31*AE31*P31</f>
        <v>2.1559999999999997</v>
      </c>
      <c r="AG31" s="61">
        <f t="shared" si="15"/>
        <v>6.467999999999999</v>
      </c>
      <c r="AH31" s="61">
        <f>AF31*0.5</f>
        <v>1.0779999999999998</v>
      </c>
      <c r="AI31" s="61">
        <f>AF31</f>
        <v>2.1559999999999997</v>
      </c>
      <c r="AJ31" s="61">
        <f>AC31*0.5*P31</f>
        <v>1</v>
      </c>
      <c r="AK31" s="61">
        <v>12</v>
      </c>
      <c r="AL31" s="62">
        <f>(AG31+AI31+AJ31)*2/12</f>
        <v>1.6039999999999999</v>
      </c>
      <c r="AM31" s="63">
        <f>AG31+AJ31+AL31</f>
        <v>9.072</v>
      </c>
      <c r="AN31" s="58">
        <f>AD31*AE31*P31*2/12</f>
        <v>0.539</v>
      </c>
      <c r="AO31" s="61">
        <f t="shared" si="21"/>
        <v>1.617</v>
      </c>
      <c r="AP31" s="61">
        <f>AN31*0.5</f>
        <v>0.2695</v>
      </c>
      <c r="AQ31" s="61">
        <f>AN31</f>
        <v>0.539</v>
      </c>
      <c r="AR31" s="61">
        <f>AD31*0.5*P31</f>
        <v>1.5</v>
      </c>
      <c r="AS31" s="61">
        <v>12</v>
      </c>
      <c r="AT31" s="62">
        <f>(AO31+AQ31+AR31)*2/12</f>
        <v>0.6093333333333334</v>
      </c>
      <c r="AU31" s="63">
        <f t="shared" si="26"/>
        <v>3.7263333333333333</v>
      </c>
    </row>
    <row r="32" spans="1:47" s="22" customFormat="1" ht="24.75" customHeight="1">
      <c r="A32" s="3">
        <v>15</v>
      </c>
      <c r="B32" s="4"/>
      <c r="C32" s="4">
        <v>1</v>
      </c>
      <c r="D32" s="5" t="s">
        <v>136</v>
      </c>
      <c r="E32" s="5" t="s">
        <v>239</v>
      </c>
      <c r="F32" s="5"/>
      <c r="G32" s="4" t="s">
        <v>65</v>
      </c>
      <c r="H32" s="27">
        <v>17206</v>
      </c>
      <c r="I32" s="9"/>
      <c r="J32" s="7"/>
      <c r="K32" s="8"/>
      <c r="L32" s="8"/>
      <c r="M32" s="8"/>
      <c r="N32" s="8"/>
      <c r="O32" s="9"/>
      <c r="P32" s="10">
        <v>0.5</v>
      </c>
      <c r="Q32" s="11">
        <v>12</v>
      </c>
      <c r="R32" s="11" t="s">
        <v>66</v>
      </c>
      <c r="S32" s="12">
        <v>13</v>
      </c>
      <c r="T32" s="12">
        <v>664</v>
      </c>
      <c r="U32" s="13" t="s">
        <v>47</v>
      </c>
      <c r="V32" s="13">
        <v>1</v>
      </c>
      <c r="W32" s="13"/>
      <c r="X32" s="13">
        <v>0</v>
      </c>
      <c r="Y32" s="13">
        <v>4</v>
      </c>
      <c r="Z32" s="14" t="s">
        <v>240</v>
      </c>
      <c r="AA32" s="17">
        <v>1.36</v>
      </c>
      <c r="AB32" s="23">
        <v>0.87</v>
      </c>
      <c r="AC32" s="15">
        <v>77</v>
      </c>
      <c r="AD32" s="15">
        <v>99</v>
      </c>
      <c r="AE32" s="16">
        <v>1.078</v>
      </c>
      <c r="AF32" s="17">
        <f>AC32*AE32*P32</f>
        <v>41.503</v>
      </c>
      <c r="AG32" s="18">
        <f t="shared" si="15"/>
        <v>124.509</v>
      </c>
      <c r="AH32" s="18">
        <f>AF32*0.5</f>
        <v>20.7515</v>
      </c>
      <c r="AI32" s="18">
        <f>AF32</f>
        <v>41.503</v>
      </c>
      <c r="AJ32" s="18">
        <f>AC32*0.5*P32</f>
        <v>19.25</v>
      </c>
      <c r="AK32" s="18">
        <v>12</v>
      </c>
      <c r="AL32" s="19">
        <f>(AG32+AI32+AJ32)*2/12</f>
        <v>30.877</v>
      </c>
      <c r="AM32" s="20">
        <f>AG32+AJ32+AL32</f>
        <v>174.63600000000002</v>
      </c>
      <c r="AN32" s="17">
        <f>AD32*AE32*P32*2/12</f>
        <v>8.893500000000001</v>
      </c>
      <c r="AO32" s="18">
        <f t="shared" si="21"/>
        <v>26.680500000000002</v>
      </c>
      <c r="AP32" s="18">
        <f>AN32*0.5</f>
        <v>4.446750000000001</v>
      </c>
      <c r="AQ32" s="18">
        <f>AN32</f>
        <v>8.893500000000001</v>
      </c>
      <c r="AR32" s="18">
        <f>AD32*0.5*P32</f>
        <v>24.75</v>
      </c>
      <c r="AS32" s="18">
        <v>12</v>
      </c>
      <c r="AT32" s="19">
        <f>(AO32+AQ32+AR32)*2/12</f>
        <v>10.054</v>
      </c>
      <c r="AU32" s="20">
        <f t="shared" si="26"/>
        <v>61.484500000000004</v>
      </c>
    </row>
    <row r="33" spans="1:47" s="22" customFormat="1" ht="24.75" customHeight="1">
      <c r="A33" s="3">
        <v>15</v>
      </c>
      <c r="B33" s="4"/>
      <c r="C33" s="4">
        <v>2</v>
      </c>
      <c r="D33" s="5" t="s">
        <v>136</v>
      </c>
      <c r="E33" s="5" t="s">
        <v>61</v>
      </c>
      <c r="F33" s="5"/>
      <c r="G33" s="4" t="s">
        <v>65</v>
      </c>
      <c r="H33" s="27">
        <v>18050</v>
      </c>
      <c r="I33" s="9" t="s">
        <v>237</v>
      </c>
      <c r="J33" s="7"/>
      <c r="K33" s="8"/>
      <c r="L33" s="8"/>
      <c r="M33" s="8"/>
      <c r="N33" s="8"/>
      <c r="O33" s="9"/>
      <c r="P33" s="10">
        <f>2/4</f>
        <v>0.5</v>
      </c>
      <c r="Q33" s="11">
        <v>12</v>
      </c>
      <c r="R33" s="11" t="s">
        <v>66</v>
      </c>
      <c r="S33" s="12">
        <v>13</v>
      </c>
      <c r="T33" s="12">
        <v>664</v>
      </c>
      <c r="U33" s="13" t="s">
        <v>47</v>
      </c>
      <c r="V33" s="13">
        <v>1</v>
      </c>
      <c r="W33" s="13"/>
      <c r="X33" s="13">
        <v>0</v>
      </c>
      <c r="Y33" s="13">
        <v>4</v>
      </c>
      <c r="Z33" s="14" t="s">
        <v>240</v>
      </c>
      <c r="AA33" s="17">
        <v>1.36</v>
      </c>
      <c r="AB33" s="23">
        <v>0.87</v>
      </c>
      <c r="AC33" s="15">
        <v>77</v>
      </c>
      <c r="AD33" s="15">
        <v>99</v>
      </c>
      <c r="AE33" s="16">
        <v>1.078</v>
      </c>
      <c r="AF33" s="17">
        <f>AC33*AE33*P33</f>
        <v>41.503</v>
      </c>
      <c r="AG33" s="18">
        <f t="shared" si="15"/>
        <v>124.509</v>
      </c>
      <c r="AH33" s="18">
        <f>AF33*0.5</f>
        <v>20.7515</v>
      </c>
      <c r="AI33" s="18">
        <f>AF33</f>
        <v>41.503</v>
      </c>
      <c r="AJ33" s="18">
        <f>AC33*0.5*P33</f>
        <v>19.25</v>
      </c>
      <c r="AK33" s="18">
        <v>12</v>
      </c>
      <c r="AL33" s="19">
        <f>(AG33+AI33+AJ33)*2/12</f>
        <v>30.877</v>
      </c>
      <c r="AM33" s="20">
        <f>AG33+AJ33+AL33</f>
        <v>174.63600000000002</v>
      </c>
      <c r="AN33" s="17">
        <f>AD33*AE33*P33*2/12</f>
        <v>8.893500000000001</v>
      </c>
      <c r="AO33" s="18">
        <f t="shared" si="21"/>
        <v>26.680500000000002</v>
      </c>
      <c r="AP33" s="18">
        <f>AN33*0.5</f>
        <v>4.446750000000001</v>
      </c>
      <c r="AQ33" s="18">
        <f>AN33</f>
        <v>8.893500000000001</v>
      </c>
      <c r="AR33" s="18">
        <f>AD33*0.5*P33</f>
        <v>24.75</v>
      </c>
      <c r="AS33" s="18">
        <v>12</v>
      </c>
      <c r="AT33" s="19">
        <f>(AO33+AQ33+AR33)*2/12</f>
        <v>10.054</v>
      </c>
      <c r="AU33" s="20">
        <f t="shared" si="26"/>
        <v>61.484500000000004</v>
      </c>
    </row>
    <row r="34" spans="1:47" s="22" customFormat="1" ht="24.75" customHeight="1">
      <c r="A34" s="45">
        <v>16</v>
      </c>
      <c r="B34" s="46"/>
      <c r="C34" s="46">
        <v>1</v>
      </c>
      <c r="D34" s="48" t="s">
        <v>1</v>
      </c>
      <c r="E34" s="48"/>
      <c r="F34" s="48"/>
      <c r="G34" s="46"/>
      <c r="H34" s="49"/>
      <c r="I34" s="50"/>
      <c r="J34" s="51"/>
      <c r="K34" s="52"/>
      <c r="L34" s="52"/>
      <c r="M34" s="52"/>
      <c r="N34" s="52"/>
      <c r="O34" s="50" t="s">
        <v>46</v>
      </c>
      <c r="P34" s="53">
        <v>1</v>
      </c>
      <c r="Q34" s="54">
        <v>12</v>
      </c>
      <c r="R34" s="54" t="s">
        <v>66</v>
      </c>
      <c r="S34" s="55">
        <v>13</v>
      </c>
      <c r="T34" s="55">
        <v>707</v>
      </c>
      <c r="U34" s="56" t="s">
        <v>47</v>
      </c>
      <c r="V34" s="56" t="s">
        <v>252</v>
      </c>
      <c r="W34" s="56"/>
      <c r="X34" s="56">
        <v>0</v>
      </c>
      <c r="Y34" s="56">
        <v>6</v>
      </c>
      <c r="Z34" s="57" t="s">
        <v>253</v>
      </c>
      <c r="AA34" s="56">
        <v>0.12</v>
      </c>
      <c r="AB34" s="65">
        <v>0.06</v>
      </c>
      <c r="AC34" s="59">
        <v>179</v>
      </c>
      <c r="AD34" s="59">
        <v>132</v>
      </c>
      <c r="AE34" s="60">
        <v>1.078</v>
      </c>
      <c r="AF34" s="58">
        <f>AC34*AE34*P34</f>
        <v>192.96200000000002</v>
      </c>
      <c r="AG34" s="61">
        <f t="shared" si="15"/>
        <v>578.8860000000001</v>
      </c>
      <c r="AH34" s="61">
        <f>AF34*0.5</f>
        <v>96.48100000000001</v>
      </c>
      <c r="AI34" s="61">
        <f>AF34</f>
        <v>192.96200000000002</v>
      </c>
      <c r="AJ34" s="61">
        <f>AC34*0.5*P34</f>
        <v>89.5</v>
      </c>
      <c r="AK34" s="61">
        <v>12</v>
      </c>
      <c r="AL34" s="62">
        <f>(AG34+AI34+AJ34)*2/12</f>
        <v>143.55800000000002</v>
      </c>
      <c r="AM34" s="63">
        <f>AG34+AJ34+AL34</f>
        <v>811.9440000000001</v>
      </c>
      <c r="AN34" s="58">
        <f>AD34*AE34*P34*2/12</f>
        <v>23.716000000000005</v>
      </c>
      <c r="AO34" s="61">
        <f t="shared" si="21"/>
        <v>71.14800000000001</v>
      </c>
      <c r="AP34" s="61">
        <f>AN34*0.5</f>
        <v>11.858000000000002</v>
      </c>
      <c r="AQ34" s="61">
        <f>AN34</f>
        <v>23.716000000000005</v>
      </c>
      <c r="AR34" s="61">
        <f>AD34*0.5*P34</f>
        <v>66</v>
      </c>
      <c r="AS34" s="61">
        <v>12</v>
      </c>
      <c r="AT34" s="62">
        <f>(AO34+AQ34+AR34)*2/12</f>
        <v>26.810666666666673</v>
      </c>
      <c r="AU34" s="63">
        <f t="shared" si="26"/>
        <v>163.9586666666667</v>
      </c>
    </row>
    <row r="35" spans="1:47" s="22" customFormat="1" ht="24.75" customHeight="1">
      <c r="A35" s="3">
        <v>17</v>
      </c>
      <c r="B35" s="4"/>
      <c r="C35" s="4">
        <v>1</v>
      </c>
      <c r="D35" s="67" t="s">
        <v>203</v>
      </c>
      <c r="E35" s="5"/>
      <c r="F35" s="5"/>
      <c r="G35" s="4"/>
      <c r="H35" s="27"/>
      <c r="I35" s="9"/>
      <c r="J35" s="7"/>
      <c r="K35" s="8"/>
      <c r="L35" s="8"/>
      <c r="M35" s="8"/>
      <c r="N35" s="8"/>
      <c r="O35" s="9" t="s">
        <v>282</v>
      </c>
      <c r="P35" s="10">
        <v>0</v>
      </c>
      <c r="Q35" s="11">
        <v>12</v>
      </c>
      <c r="R35" s="11" t="s">
        <v>66</v>
      </c>
      <c r="S35" s="12">
        <v>13</v>
      </c>
      <c r="T35" s="12">
        <v>19</v>
      </c>
      <c r="U35" s="13" t="s">
        <v>47</v>
      </c>
      <c r="V35" s="13">
        <v>1</v>
      </c>
      <c r="W35" s="13"/>
      <c r="X35" s="13">
        <v>0</v>
      </c>
      <c r="Y35" s="14" t="s">
        <v>253</v>
      </c>
      <c r="Z35" s="14">
        <v>36</v>
      </c>
      <c r="AA35" s="17">
        <v>0.1</v>
      </c>
      <c r="AB35" s="23">
        <v>0.07</v>
      </c>
      <c r="AC35" s="15">
        <v>5</v>
      </c>
      <c r="AD35" s="15">
        <v>8</v>
      </c>
      <c r="AE35" s="16">
        <v>1.078</v>
      </c>
      <c r="AF35" s="18">
        <f t="shared" si="15"/>
        <v>3.234</v>
      </c>
      <c r="AG35" s="18">
        <f>AE35*0.5</f>
        <v>0.539</v>
      </c>
      <c r="AH35" s="18">
        <f>AE35</f>
        <v>1.078</v>
      </c>
      <c r="AI35" s="18">
        <f>AB35*0.5*P35</f>
        <v>0</v>
      </c>
      <c r="AJ35" s="74">
        <v>12</v>
      </c>
      <c r="AK35" s="74">
        <f>(AF35+AH35+AI35)*2/12</f>
        <v>0.7186666666666667</v>
      </c>
      <c r="AL35" s="76">
        <f>AF35+AI35+AK35</f>
        <v>3.9526666666666666</v>
      </c>
      <c r="AM35" s="77">
        <f>AC35*AD35*P35*2/12</f>
        <v>0</v>
      </c>
      <c r="AN35" s="17">
        <f t="shared" si="21"/>
        <v>0</v>
      </c>
      <c r="AO35" s="18">
        <f>AM35*0.5</f>
        <v>0</v>
      </c>
      <c r="AP35" s="18">
        <f>AM35</f>
        <v>0</v>
      </c>
      <c r="AQ35" s="18">
        <f>AC35*0.5*P35</f>
        <v>0</v>
      </c>
      <c r="AR35" s="74">
        <v>12</v>
      </c>
      <c r="AS35" s="74">
        <f>(AN35+AP35+AQ35)*2/12</f>
        <v>0</v>
      </c>
      <c r="AT35" s="76">
        <f>AN35+AQ35+AS35</f>
        <v>0</v>
      </c>
      <c r="AU35" s="20">
        <f t="shared" si="26"/>
        <v>12</v>
      </c>
    </row>
    <row r="36" spans="1:47" s="22" customFormat="1" ht="24.75" customHeight="1" thickBot="1">
      <c r="A36" s="3">
        <v>17</v>
      </c>
      <c r="B36" s="4"/>
      <c r="C36" s="4">
        <v>2</v>
      </c>
      <c r="D36" s="5" t="s">
        <v>222</v>
      </c>
      <c r="E36" s="5" t="s">
        <v>52</v>
      </c>
      <c r="F36" s="5"/>
      <c r="G36" s="4" t="s">
        <v>65</v>
      </c>
      <c r="H36" s="27" t="s">
        <v>284</v>
      </c>
      <c r="I36" s="9"/>
      <c r="J36" s="7"/>
      <c r="K36" s="8"/>
      <c r="L36" s="8"/>
      <c r="M36" s="8"/>
      <c r="N36" s="8"/>
      <c r="O36" s="9" t="s">
        <v>283</v>
      </c>
      <c r="P36" s="10">
        <v>1</v>
      </c>
      <c r="Q36" s="11">
        <v>12</v>
      </c>
      <c r="R36" s="11" t="s">
        <v>66</v>
      </c>
      <c r="S36" s="12">
        <v>13</v>
      </c>
      <c r="T36" s="12">
        <v>19</v>
      </c>
      <c r="U36" s="13" t="s">
        <v>47</v>
      </c>
      <c r="V36" s="13">
        <v>1</v>
      </c>
      <c r="W36" s="13"/>
      <c r="X36" s="13">
        <v>0</v>
      </c>
      <c r="Y36" s="14" t="s">
        <v>253</v>
      </c>
      <c r="Z36" s="14">
        <v>36</v>
      </c>
      <c r="AA36" s="17">
        <v>0.1</v>
      </c>
      <c r="AB36" s="23">
        <v>0.07</v>
      </c>
      <c r="AC36" s="15">
        <v>8</v>
      </c>
      <c r="AD36" s="15">
        <v>8</v>
      </c>
      <c r="AE36" s="16">
        <v>1.078</v>
      </c>
      <c r="AF36" s="18">
        <f t="shared" si="15"/>
        <v>3.234</v>
      </c>
      <c r="AG36" s="18">
        <f>AE36*0.5</f>
        <v>0.539</v>
      </c>
      <c r="AH36" s="18">
        <f>AE36</f>
        <v>1.078</v>
      </c>
      <c r="AI36" s="18">
        <f>AB36*0.5*P36</f>
        <v>0.035</v>
      </c>
      <c r="AJ36" s="75">
        <v>12</v>
      </c>
      <c r="AK36" s="75">
        <f>(AF36+AH36+AI36)*2/12</f>
        <v>0.7245</v>
      </c>
      <c r="AL36" s="76">
        <f>AF36+AI36+AK36</f>
        <v>3.9935</v>
      </c>
      <c r="AM36" s="77">
        <f>AC36*AD36*P36*2/12</f>
        <v>10.666666666666666</v>
      </c>
      <c r="AN36" s="17">
        <f t="shared" si="21"/>
        <v>32</v>
      </c>
      <c r="AO36" s="18">
        <f>AM36*0.5</f>
        <v>5.333333333333333</v>
      </c>
      <c r="AP36" s="18">
        <f>AM36</f>
        <v>10.666666666666666</v>
      </c>
      <c r="AQ36" s="18">
        <f>AC36*0.5*P36</f>
        <v>4</v>
      </c>
      <c r="AR36" s="75">
        <v>12</v>
      </c>
      <c r="AS36" s="75">
        <f>(AN36+AP36+AQ36)*2/12</f>
        <v>7.777777777777778</v>
      </c>
      <c r="AT36" s="76">
        <f>AN36+AQ36+AS36</f>
        <v>43.77777777777778</v>
      </c>
      <c r="AU36" s="20">
        <f t="shared" si="26"/>
        <v>61.111111111111114</v>
      </c>
    </row>
    <row r="37" spans="32:47" ht="24.75" customHeight="1" thickBot="1">
      <c r="AF37" s="97" t="s">
        <v>7</v>
      </c>
      <c r="AG37" s="98"/>
      <c r="AH37" s="98"/>
      <c r="AI37" s="98"/>
      <c r="AJ37" s="98"/>
      <c r="AK37" s="99"/>
      <c r="AL37" s="24"/>
      <c r="AM37" s="25">
        <f>SUM(AM4:AM36)</f>
        <v>4807.347000000001</v>
      </c>
      <c r="AN37" s="98" t="s">
        <v>8</v>
      </c>
      <c r="AO37" s="98"/>
      <c r="AP37" s="98"/>
      <c r="AQ37" s="98"/>
      <c r="AR37" s="98"/>
      <c r="AS37" s="99"/>
      <c r="AT37" s="24"/>
      <c r="AU37" s="25">
        <f>SUM(AU4:AU36)</f>
        <v>1676.1811111111106</v>
      </c>
    </row>
  </sheetData>
  <sheetProtection/>
  <mergeCells count="10">
    <mergeCell ref="AF37:AK37"/>
    <mergeCell ref="AN37:AS37"/>
    <mergeCell ref="AF1:AM1"/>
    <mergeCell ref="AN1:AU1"/>
    <mergeCell ref="AF2:AM2"/>
    <mergeCell ref="AN2:AU2"/>
    <mergeCell ref="A1:P2"/>
    <mergeCell ref="Q1:AB2"/>
    <mergeCell ref="AC1:AD2"/>
    <mergeCell ref="AE1:AE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D17"/>
  <sheetViews>
    <sheetView zoomScalePageLayoutView="0" workbookViewId="0" topLeftCell="A10">
      <selection activeCell="D17" sqref="D17"/>
    </sheetView>
  </sheetViews>
  <sheetFormatPr defaultColWidth="9.140625" defaultRowHeight="12.75"/>
  <cols>
    <col min="1" max="1" width="36.00390625" style="0" customWidth="1"/>
    <col min="2" max="4" width="30.7109375" style="0" customWidth="1"/>
  </cols>
  <sheetData>
    <row r="4" spans="1:4" ht="33.75" thickBot="1">
      <c r="A4" s="108" t="str">
        <f>'[1]VAM 2008'!A4:D4</f>
        <v>V.A.M. ANNO 2008 (bollettino Regione Basilicata n. 21 del 01/05/2009)</v>
      </c>
      <c r="B4" s="108"/>
      <c r="C4" s="108"/>
      <c r="D4" s="108"/>
    </row>
    <row r="5" spans="1:4" ht="16.5" thickBot="1">
      <c r="A5" s="109" t="s">
        <v>286</v>
      </c>
      <c r="B5" s="110"/>
      <c r="C5" s="110"/>
      <c r="D5" s="111"/>
    </row>
    <row r="7" ht="14.25">
      <c r="A7" s="78" t="s">
        <v>287</v>
      </c>
    </row>
    <row r="8" ht="14.25">
      <c r="A8" s="78"/>
    </row>
    <row r="11" spans="1:4" ht="39.75" customHeight="1">
      <c r="A11" s="112"/>
      <c r="B11" s="112" t="s">
        <v>292</v>
      </c>
      <c r="C11" s="112" t="s">
        <v>288</v>
      </c>
      <c r="D11" s="112" t="s">
        <v>293</v>
      </c>
    </row>
    <row r="12" spans="1:4" ht="39.75" customHeight="1">
      <c r="A12" s="113"/>
      <c r="B12" s="114"/>
      <c r="C12" s="113"/>
      <c r="D12" s="113"/>
    </row>
    <row r="13" spans="1:4" ht="39.75" customHeight="1">
      <c r="A13" s="79" t="s">
        <v>294</v>
      </c>
      <c r="B13" s="80">
        <f>'foglio 8'!AM56</f>
        <v>0</v>
      </c>
      <c r="C13" s="81">
        <f>'foglio 8'!AU56</f>
        <v>2015.4044444444444</v>
      </c>
      <c r="D13" s="81">
        <f>SUM(B13:C13)</f>
        <v>2015.4044444444444</v>
      </c>
    </row>
    <row r="14" spans="1:4" ht="39.75" customHeight="1">
      <c r="A14" s="79" t="s">
        <v>295</v>
      </c>
      <c r="B14" s="80">
        <f>'foglio 12'!AM32</f>
        <v>7189.5599999999995</v>
      </c>
      <c r="C14" s="81">
        <f>'foglio 12'!AU32</f>
        <v>2481.7379999999994</v>
      </c>
      <c r="D14" s="81">
        <f>SUM(B14:C14)</f>
        <v>9671.297999999999</v>
      </c>
    </row>
    <row r="15" spans="1:4" ht="39.75" customHeight="1">
      <c r="A15" s="79" t="s">
        <v>296</v>
      </c>
      <c r="B15" s="80">
        <f>'foglio 13'!AM37</f>
        <v>4807.347000000001</v>
      </c>
      <c r="C15" s="81">
        <f>'foglio 13'!AU37</f>
        <v>1676.1811111111106</v>
      </c>
      <c r="D15" s="81">
        <f>SUM(B15:C15)</f>
        <v>6483.528111111111</v>
      </c>
    </row>
    <row r="16" spans="1:4" ht="39.75" customHeight="1">
      <c r="A16" s="79" t="s">
        <v>290</v>
      </c>
      <c r="B16" s="103" t="s">
        <v>289</v>
      </c>
      <c r="C16" s="104"/>
      <c r="D16" s="82">
        <f>(9+13)*700</f>
        <v>15400</v>
      </c>
    </row>
    <row r="17" spans="1:4" ht="36.75" customHeight="1">
      <c r="A17" s="105" t="s">
        <v>291</v>
      </c>
      <c r="B17" s="106"/>
      <c r="C17" s="107"/>
      <c r="D17" s="83">
        <f>SUM(D13:D16)</f>
        <v>33570.23055555555</v>
      </c>
    </row>
  </sheetData>
  <sheetProtection/>
  <mergeCells count="8">
    <mergeCell ref="B16:C16"/>
    <mergeCell ref="A17:C17"/>
    <mergeCell ref="A4:D4"/>
    <mergeCell ref="A5:D5"/>
    <mergeCell ref="A11:A12"/>
    <mergeCell ref="B11:B12"/>
    <mergeCell ref="C11:C12"/>
    <mergeCell ref="D11:D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A22444c</dc:creator>
  <cp:keywords/>
  <dc:description/>
  <cp:lastModifiedBy>umberto.masi</cp:lastModifiedBy>
  <cp:lastPrinted>2009-12-01T09:02:27Z</cp:lastPrinted>
  <dcterms:created xsi:type="dcterms:W3CDTF">2006-05-11T08:00:10Z</dcterms:created>
  <dcterms:modified xsi:type="dcterms:W3CDTF">2009-12-01T15:56:46Z</dcterms:modified>
  <cp:category/>
  <cp:version/>
  <cp:contentType/>
  <cp:contentStatus/>
</cp:coreProperties>
</file>